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/>
  <mc:AlternateContent xmlns:mc="http://schemas.openxmlformats.org/markup-compatibility/2006">
    <mc:Choice Requires="x15">
      <x15ac:absPath xmlns:x15ac="http://schemas.microsoft.com/office/spreadsheetml/2010/11/ac" url="C:\RMG\PROYECTOS\YPFBTR - COMPRESOR 4 - 5 COLPA\EMISONES\MC CABLES\"/>
    </mc:Choice>
  </mc:AlternateContent>
  <xr:revisionPtr revIDLastSave="0" documentId="13_ncr:1_{3C869B2A-907B-4E6B-9892-B46947F11746}" xr6:coauthVersionLast="47" xr6:coauthVersionMax="47" xr10:uidLastSave="{00000000-0000-0000-0000-000000000000}"/>
  <bookViews>
    <workbookView xWindow="-96" yWindow="-96" windowWidth="23232" windowHeight="12432" tabRatio="562" xr2:uid="{00000000-000D-0000-FFFF-FFFF00000000}"/>
  </bookViews>
  <sheets>
    <sheet name="MC CABLES" sheetId="5" r:id="rId1"/>
    <sheet name="MC % OCUPACION" sheetId="9" r:id="rId2"/>
  </sheets>
  <definedNames>
    <definedName name="aaa" localSheetId="1">#REF!</definedName>
    <definedName name="aaa" localSheetId="0">#REF!</definedName>
    <definedName name="aaa">#REF!</definedName>
    <definedName name="asd" localSheetId="1">#REF!</definedName>
    <definedName name="asd" localSheetId="0">#REF!</definedName>
    <definedName name="asd">#REF!</definedName>
    <definedName name="BCVBCVBBCVBCVVCBCVB">#REF!</definedName>
    <definedName name="DescripcionEmision" localSheetId="1">#REF!</definedName>
    <definedName name="DescripcionEmision" localSheetId="0">#REF!</definedName>
    <definedName name="DescripcionEmision">#REF!</definedName>
    <definedName name="dff" localSheetId="1">#REF!</definedName>
    <definedName name="dff" localSheetId="0">#REF!</definedName>
    <definedName name="dff">#REF!</definedName>
    <definedName name="dffsdfsd" localSheetId="1">#REF!</definedName>
    <definedName name="dffsdfsd" localSheetId="0">#REF!</definedName>
    <definedName name="dffsdfsd">#REF!</definedName>
    <definedName name="dfsdf" localSheetId="1">#REF!</definedName>
    <definedName name="dfsdf" localSheetId="0">#REF!</definedName>
    <definedName name="dfsdf">#REF!</definedName>
    <definedName name="dggf" localSheetId="1">#REF!</definedName>
    <definedName name="dggf" localSheetId="0">#REF!</definedName>
    <definedName name="dggf">#REF!</definedName>
    <definedName name="DSADAD" localSheetId="1">#REF!</definedName>
    <definedName name="DSADAD" localSheetId="0">#REF!</definedName>
    <definedName name="DSADAD">#REF!</definedName>
    <definedName name="DSDASDA">#REF!</definedName>
    <definedName name="eredfds" localSheetId="1">#REF!</definedName>
    <definedName name="eredfds" localSheetId="0">#REF!</definedName>
    <definedName name="eredfds">#REF!</definedName>
    <definedName name="erterte" localSheetId="1">#REF!</definedName>
    <definedName name="erterte" localSheetId="0">#REF!</definedName>
    <definedName name="erterte">#REF!</definedName>
    <definedName name="erwerw" localSheetId="1">#REF!</definedName>
    <definedName name="erwerw" localSheetId="0">#REF!</definedName>
    <definedName name="erwerw">#REF!</definedName>
    <definedName name="FDGDFGDFG">#REF!</definedName>
    <definedName name="FDGDGD">#REF!</definedName>
    <definedName name="FechaEmision" localSheetId="1">#REF!</definedName>
    <definedName name="FechaEmision" localSheetId="0">#REF!</definedName>
    <definedName name="FechaEmision">#REF!</definedName>
    <definedName name="fgg" localSheetId="1">#REF!</definedName>
    <definedName name="fgg" localSheetId="0">#REF!</definedName>
    <definedName name="fgg">#REF!</definedName>
    <definedName name="FSDFSDF" localSheetId="1">#REF!</definedName>
    <definedName name="FSDFSDF" localSheetId="0">#REF!</definedName>
    <definedName name="FSDFSDF">#REF!</definedName>
    <definedName name="GDFGDG">#REF!</definedName>
    <definedName name="GFGDG">#REF!</definedName>
    <definedName name="hjklñ" localSheetId="1">#REF!</definedName>
    <definedName name="hjklñ" localSheetId="0">#REF!</definedName>
    <definedName name="hjklñ">#REF!</definedName>
    <definedName name="hkl" localSheetId="1">#REF!</definedName>
    <definedName name="hkl" localSheetId="0">#REF!</definedName>
    <definedName name="hkl">#REF!</definedName>
    <definedName name="jil" localSheetId="1">#REF!</definedName>
    <definedName name="jil" localSheetId="0">#REF!</definedName>
    <definedName name="jil">#REF!</definedName>
    <definedName name="jjk" localSheetId="1">#REF!</definedName>
    <definedName name="jjk" localSheetId="0">#REF!</definedName>
    <definedName name="jjk">#REF!</definedName>
    <definedName name="NumeroDocumento" localSheetId="1">#REF!</definedName>
    <definedName name="NumeroDocumento" localSheetId="0">#REF!</definedName>
    <definedName name="NumeroDocumento">#REF!</definedName>
    <definedName name="_xlnm.Print_Area" localSheetId="1">'MC % OCUPACION'!$A$1:$L$55</definedName>
    <definedName name="_xlnm.Print_Area" localSheetId="0">'MC CABLES'!$A$1:$DM$72</definedName>
    <definedName name="_xlnm.Print_Titles" localSheetId="1">'MC % OCUPACION'!$1:$2</definedName>
    <definedName name="_xlnm.Print_Titles" localSheetId="0">'MC CABLES'!$1:$6</definedName>
    <definedName name="retertertert" localSheetId="1">#REF!</definedName>
    <definedName name="retertertert" localSheetId="0">#REF!</definedName>
    <definedName name="retertertert">#REF!</definedName>
    <definedName name="Rev" localSheetId="1">#REF!</definedName>
    <definedName name="Rev" localSheetId="0">#REF!</definedName>
    <definedName name="Rev">#REF!</definedName>
    <definedName name="rtg" localSheetId="1">#REF!</definedName>
    <definedName name="rtg" localSheetId="0">#REF!</definedName>
    <definedName name="rtg">#REF!</definedName>
    <definedName name="rtrt" localSheetId="1">#REF!</definedName>
    <definedName name="rtrt" localSheetId="0">#REF!</definedName>
    <definedName name="rtrt">#REF!</definedName>
    <definedName name="sdasdasd" localSheetId="1">#REF!</definedName>
    <definedName name="sdasdasd" localSheetId="0">#REF!</definedName>
    <definedName name="sdasdasd">#REF!</definedName>
    <definedName name="SDFSDF" localSheetId="1">#REF!</definedName>
    <definedName name="SDFSDF" localSheetId="0">#REF!</definedName>
    <definedName name="SDFSDF">#REF!</definedName>
    <definedName name="SiglaAprueba" localSheetId="1">#REF!</definedName>
    <definedName name="SiglaAprueba" localSheetId="0">#REF!</definedName>
    <definedName name="SiglaAprueba">#REF!</definedName>
    <definedName name="SiglaEjecuta" localSheetId="1">#REF!</definedName>
    <definedName name="SiglaEjecuta" localSheetId="0">#REF!</definedName>
    <definedName name="SiglaEjecuta">#REF!</definedName>
    <definedName name="SiglaRevisa" localSheetId="1">#REF!</definedName>
    <definedName name="SiglaRevisa" localSheetId="0">#REF!</definedName>
    <definedName name="SiglaRevisa">#REF!</definedName>
    <definedName name="SubtituloDocumento" localSheetId="1">#REF!</definedName>
    <definedName name="SubtituloDocumento" localSheetId="0">#REF!</definedName>
    <definedName name="SubtituloDocumento">#REF!</definedName>
    <definedName name="tertert" localSheetId="1">#REF!</definedName>
    <definedName name="tertert" localSheetId="0">#REF!</definedName>
    <definedName name="tertert">#REF!</definedName>
    <definedName name="TituloDocumento" localSheetId="1">#REF!</definedName>
    <definedName name="TituloDocumento" localSheetId="0">#REF!</definedName>
    <definedName name="TituloDocumento">#REF!</definedName>
    <definedName name="vbbbcv" localSheetId="1">#REF!</definedName>
    <definedName name="vbbbcv" localSheetId="0">#REF!</definedName>
    <definedName name="vbbbcv">#REF!</definedName>
    <definedName name="WEQEWQEQE">#REF!</definedName>
    <definedName name="werwrwerwrwe" localSheetId="1">#REF!</definedName>
    <definedName name="werwrwerwrwe" localSheetId="0">#REF!</definedName>
    <definedName name="werwrwerwrwe">#REF!</definedName>
    <definedName name="yrtyrtyr" localSheetId="1">#REF!</definedName>
    <definedName name="yrtyrtyr" localSheetId="0">#REF!</definedName>
    <definedName name="yrtyrtyr">#REF!</definedName>
    <definedName name="ywrwer" localSheetId="1">#REF!</definedName>
    <definedName name="ywrwer" localSheetId="0">#REF!</definedName>
    <definedName name="ywrwer">#REF!</definedName>
    <definedName name="Z_5D8D63D9_F2D0_498C_B1C1_A580D269DC89_.wvu.Cols" localSheetId="1" hidden="1">'MC % OCUPACION'!#REF!,'MC % OCUPACION'!$G:$H,'MC % OCUPACION'!#REF!,'MC % OCUPACION'!#REF!</definedName>
    <definedName name="Z_5D8D63D9_F2D0_498C_B1C1_A580D269DC89_.wvu.PrintArea" localSheetId="1" hidden="1">'MC % OCUPACION'!$A$1:$L$55</definedName>
    <definedName name="Z_5D8D63D9_F2D0_498C_B1C1_A580D269DC89_.wvu.PrintTitles" localSheetId="1" hidden="1">'MC % OCUPACION'!$1:$2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1" i="9" l="1"/>
  <c r="G41" i="9"/>
  <c r="H40" i="9"/>
  <c r="K40" i="9" s="1"/>
  <c r="G40" i="9"/>
  <c r="H39" i="9"/>
  <c r="K39" i="9" s="1"/>
  <c r="G39" i="9"/>
  <c r="H36" i="9"/>
  <c r="G36" i="9"/>
  <c r="H34" i="9"/>
  <c r="K34" i="9" s="1"/>
  <c r="G34" i="9"/>
  <c r="H35" i="9"/>
  <c r="K35" i="9" s="1"/>
  <c r="G35" i="9"/>
  <c r="H33" i="9"/>
  <c r="K33" i="9" s="1"/>
  <c r="G33" i="9"/>
  <c r="H38" i="9"/>
  <c r="G38" i="9"/>
  <c r="H37" i="9"/>
  <c r="G37" i="9"/>
  <c r="H32" i="9"/>
  <c r="G32" i="9"/>
  <c r="H31" i="9"/>
  <c r="G31" i="9"/>
  <c r="H30" i="9"/>
  <c r="G30" i="9"/>
  <c r="H29" i="9"/>
  <c r="G29" i="9"/>
  <c r="H28" i="9"/>
  <c r="K28" i="9" s="1"/>
  <c r="G28" i="9"/>
  <c r="H27" i="9"/>
  <c r="K27" i="9" s="1"/>
  <c r="G27" i="9"/>
  <c r="H26" i="9"/>
  <c r="K26" i="9" s="1"/>
  <c r="G26" i="9"/>
  <c r="H24" i="9"/>
  <c r="K24" i="9" s="1"/>
  <c r="G24" i="9"/>
  <c r="H25" i="9"/>
  <c r="K25" i="9" s="1"/>
  <c r="G25" i="9"/>
  <c r="H23" i="9"/>
  <c r="G23" i="9"/>
  <c r="H7" i="9"/>
  <c r="G7" i="9"/>
  <c r="H6" i="9"/>
  <c r="G6" i="9"/>
  <c r="H5" i="9"/>
  <c r="G5" i="9"/>
  <c r="H4" i="9"/>
  <c r="G4" i="9"/>
  <c r="H53" i="9"/>
  <c r="K53" i="9" s="1"/>
  <c r="G53" i="9"/>
  <c r="H52" i="9"/>
  <c r="K52" i="9" s="1"/>
  <c r="G52" i="9"/>
  <c r="H54" i="9"/>
  <c r="K54" i="9" s="1"/>
  <c r="G54" i="9"/>
  <c r="H51" i="9"/>
  <c r="K51" i="9" s="1"/>
  <c r="G51" i="9"/>
  <c r="CZ53" i="5"/>
  <c r="CW53" i="5"/>
  <c r="AJ52" i="5"/>
  <c r="AJ51" i="5"/>
  <c r="AD50" i="5"/>
  <c r="AM50" i="5" s="1"/>
  <c r="CS50" i="5"/>
  <c r="CK50" i="5"/>
  <c r="CF50" i="5"/>
  <c r="BU50" i="5"/>
  <c r="CN50" i="5" s="1"/>
  <c r="CS52" i="5"/>
  <c r="CF52" i="5"/>
  <c r="CK52" i="5" s="1"/>
  <c r="BU52" i="5"/>
  <c r="AD52" i="5"/>
  <c r="AH52" i="5" s="1"/>
  <c r="CS51" i="5"/>
  <c r="CF51" i="5"/>
  <c r="CK51" i="5" s="1"/>
  <c r="BU51" i="5"/>
  <c r="CN51" i="5" s="1"/>
  <c r="AD51" i="5"/>
  <c r="AM51" i="5" s="1"/>
  <c r="CS46" i="5"/>
  <c r="CF46" i="5"/>
  <c r="CK46" i="5" s="1"/>
  <c r="BU46" i="5"/>
  <c r="CN46" i="5" s="1"/>
  <c r="AD46" i="5"/>
  <c r="AM46" i="5" s="1"/>
  <c r="CS42" i="5"/>
  <c r="CF42" i="5"/>
  <c r="CK42" i="5" s="1"/>
  <c r="BU42" i="5"/>
  <c r="AD42" i="5"/>
  <c r="AH42" i="5" s="1"/>
  <c r="CS41" i="5"/>
  <c r="CF41" i="5"/>
  <c r="CK41" i="5" s="1"/>
  <c r="BU41" i="5"/>
  <c r="AD41" i="5"/>
  <c r="CS40" i="5"/>
  <c r="CF40" i="5"/>
  <c r="CK40" i="5" s="1"/>
  <c r="BU40" i="5"/>
  <c r="CN40" i="5" s="1"/>
  <c r="AD40" i="5"/>
  <c r="AM40" i="5" s="1"/>
  <c r="CS36" i="5"/>
  <c r="CF36" i="5"/>
  <c r="CK36" i="5" s="1"/>
  <c r="BU36" i="5"/>
  <c r="AD36" i="5"/>
  <c r="AH36" i="5" s="1"/>
  <c r="CS35" i="5"/>
  <c r="CF35" i="5"/>
  <c r="CK35" i="5" s="1"/>
  <c r="BU35" i="5"/>
  <c r="CN35" i="5" s="1"/>
  <c r="AD35" i="5"/>
  <c r="AM35" i="5" s="1"/>
  <c r="CS31" i="5"/>
  <c r="CF31" i="5"/>
  <c r="CK31" i="5" s="1"/>
  <c r="BU31" i="5"/>
  <c r="AD31" i="5"/>
  <c r="AH31" i="5" s="1"/>
  <c r="CS30" i="5"/>
  <c r="CF30" i="5"/>
  <c r="CK30" i="5" s="1"/>
  <c r="BU30" i="5"/>
  <c r="AD30" i="5"/>
  <c r="AH30" i="5" s="1"/>
  <c r="CS29" i="5"/>
  <c r="CF29" i="5"/>
  <c r="CK29" i="5" s="1"/>
  <c r="BU29" i="5"/>
  <c r="AD29" i="5"/>
  <c r="AH29" i="5" s="1"/>
  <c r="CS28" i="5"/>
  <c r="CF28" i="5"/>
  <c r="CK28" i="5" s="1"/>
  <c r="BU28" i="5"/>
  <c r="AD28" i="5"/>
  <c r="AH28" i="5" s="1"/>
  <c r="CS27" i="5"/>
  <c r="CF27" i="5"/>
  <c r="CK27" i="5" s="1"/>
  <c r="BU27" i="5"/>
  <c r="AD27" i="5"/>
  <c r="AH27" i="5" s="1"/>
  <c r="CS26" i="5"/>
  <c r="CF26" i="5"/>
  <c r="CK26" i="5" s="1"/>
  <c r="BU26" i="5"/>
  <c r="CN26" i="5" s="1"/>
  <c r="AD26" i="5"/>
  <c r="AM26" i="5" s="1"/>
  <c r="CS22" i="5"/>
  <c r="CF22" i="5"/>
  <c r="CK22" i="5" s="1"/>
  <c r="BU22" i="5"/>
  <c r="AD22" i="5"/>
  <c r="CS21" i="5"/>
  <c r="CF21" i="5"/>
  <c r="CK21" i="5" s="1"/>
  <c r="BU21" i="5"/>
  <c r="AD21" i="5"/>
  <c r="CS20" i="5"/>
  <c r="CF20" i="5"/>
  <c r="CK20" i="5" s="1"/>
  <c r="BU20" i="5"/>
  <c r="AD20" i="5"/>
  <c r="CS19" i="5"/>
  <c r="CF19" i="5"/>
  <c r="CK19" i="5" s="1"/>
  <c r="BU19" i="5"/>
  <c r="AD19" i="5"/>
  <c r="CS18" i="5"/>
  <c r="CF18" i="5"/>
  <c r="CK18" i="5" s="1"/>
  <c r="BU18" i="5"/>
  <c r="AD18" i="5"/>
  <c r="CS17" i="5"/>
  <c r="CF17" i="5"/>
  <c r="CK17" i="5" s="1"/>
  <c r="BU17" i="5"/>
  <c r="AD17" i="5"/>
  <c r="CS16" i="5"/>
  <c r="CF16" i="5"/>
  <c r="CK16" i="5" s="1"/>
  <c r="BU16" i="5"/>
  <c r="AD16" i="5"/>
  <c r="CS15" i="5"/>
  <c r="CF15" i="5"/>
  <c r="CK15" i="5" s="1"/>
  <c r="BU15" i="5"/>
  <c r="AD15" i="5"/>
  <c r="CS14" i="5"/>
  <c r="CF14" i="5"/>
  <c r="CK14" i="5" s="1"/>
  <c r="BU14" i="5"/>
  <c r="CN14" i="5" s="1"/>
  <c r="AD14" i="5"/>
  <c r="AM14" i="5" s="1"/>
  <c r="BU10" i="5"/>
  <c r="CN10" i="5" s="1"/>
  <c r="AM11" i="5"/>
  <c r="AO11" i="5" s="1"/>
  <c r="AH11" i="5"/>
  <c r="CS11" i="5"/>
  <c r="CF11" i="5"/>
  <c r="CK11" i="5" s="1"/>
  <c r="CS10" i="5"/>
  <c r="CF10" i="5"/>
  <c r="CK10" i="5" s="1"/>
  <c r="AM10" i="5"/>
  <c r="AO10" i="5" s="1"/>
  <c r="AH10" i="5"/>
  <c r="CS9" i="5"/>
  <c r="CF9" i="5"/>
  <c r="CK9" i="5" s="1"/>
  <c r="BU9" i="5"/>
  <c r="CN9" i="5" s="1"/>
  <c r="AM9" i="5"/>
  <c r="CW9" i="5" s="1"/>
  <c r="CZ9" i="5" s="1"/>
  <c r="DL9" i="5" s="1"/>
  <c r="AH9" i="5"/>
  <c r="AM8" i="5"/>
  <c r="AO8" i="5" s="1"/>
  <c r="CS8" i="5"/>
  <c r="CF8" i="5"/>
  <c r="CK8" i="5" s="1"/>
  <c r="BU8" i="5"/>
  <c r="CN8" i="5" s="1"/>
  <c r="AH8" i="5"/>
  <c r="CS7" i="5"/>
  <c r="CF7" i="5"/>
  <c r="CK7" i="5" s="1"/>
  <c r="BU7" i="5"/>
  <c r="CN7" i="5" s="1"/>
  <c r="AM7" i="5"/>
  <c r="CW7" i="5" s="1"/>
  <c r="CZ7" i="5" s="1"/>
  <c r="DL7" i="5" s="1"/>
  <c r="AH7" i="5"/>
  <c r="K36" i="9" l="1"/>
  <c r="K41" i="9"/>
  <c r="K29" i="9"/>
  <c r="K23" i="9"/>
  <c r="AO50" i="5"/>
  <c r="CW50" i="5"/>
  <c r="CZ50" i="5" s="1"/>
  <c r="DL50" i="5" s="1"/>
  <c r="DH50" i="5"/>
  <c r="AH50" i="5"/>
  <c r="AO35" i="5"/>
  <c r="CW35" i="5"/>
  <c r="AJ36" i="5" s="1"/>
  <c r="CN36" i="5" s="1"/>
  <c r="AO46" i="5"/>
  <c r="DH46" i="5" s="1"/>
  <c r="CW46" i="5"/>
  <c r="CW47" i="5" s="1"/>
  <c r="AH26" i="5"/>
  <c r="AH35" i="5"/>
  <c r="AH46" i="5"/>
  <c r="CW51" i="5"/>
  <c r="AO51" i="5"/>
  <c r="AH51" i="5"/>
  <c r="CW40" i="5"/>
  <c r="AO40" i="5"/>
  <c r="DH40" i="5"/>
  <c r="AH40" i="5"/>
  <c r="AH41" i="5"/>
  <c r="DH35" i="5"/>
  <c r="CW26" i="5"/>
  <c r="AO26" i="5"/>
  <c r="DH26" i="5" s="1"/>
  <c r="CW14" i="5"/>
  <c r="AO14" i="5"/>
  <c r="DH14" i="5" s="1"/>
  <c r="AH14" i="5"/>
  <c r="AH15" i="5"/>
  <c r="AH16" i="5"/>
  <c r="AH17" i="5"/>
  <c r="AH18" i="5"/>
  <c r="AH19" i="5"/>
  <c r="AH20" i="5"/>
  <c r="AH21" i="5"/>
  <c r="AH22" i="5"/>
  <c r="CW10" i="5"/>
  <c r="CZ10" i="5" s="1"/>
  <c r="DL10" i="5" s="1"/>
  <c r="DH10" i="5"/>
  <c r="DJ10" i="5"/>
  <c r="CW8" i="5"/>
  <c r="CZ8" i="5" s="1"/>
  <c r="DL8" i="5" s="1"/>
  <c r="CW11" i="5"/>
  <c r="CZ11" i="5" s="1"/>
  <c r="DL11" i="5" s="1"/>
  <c r="DJ8" i="5"/>
  <c r="DH11" i="5"/>
  <c r="DJ9" i="5"/>
  <c r="AO9" i="5"/>
  <c r="DH9" i="5" s="1"/>
  <c r="DH8" i="5"/>
  <c r="DJ7" i="5"/>
  <c r="AO7" i="5"/>
  <c r="DH7" i="5" s="1"/>
  <c r="CZ35" i="5" l="1"/>
  <c r="DL35" i="5" s="1"/>
  <c r="CZ46" i="5"/>
  <c r="CZ51" i="5"/>
  <c r="DL46" i="5"/>
  <c r="CZ47" i="5"/>
  <c r="CZ40" i="5"/>
  <c r="AJ41" i="5"/>
  <c r="AM36" i="5"/>
  <c r="CZ26" i="5"/>
  <c r="AJ27" i="5"/>
  <c r="CZ14" i="5"/>
  <c r="AJ15" i="5"/>
  <c r="CN52" i="5" l="1"/>
  <c r="AM52" i="5"/>
  <c r="CN41" i="5"/>
  <c r="AM41" i="5"/>
  <c r="DL40" i="5"/>
  <c r="CW36" i="5"/>
  <c r="AO36" i="5"/>
  <c r="CN27" i="5"/>
  <c r="AM27" i="5"/>
  <c r="DL26" i="5"/>
  <c r="CN15" i="5"/>
  <c r="AM15" i="5"/>
  <c r="DL14" i="5"/>
  <c r="CW52" i="5" l="1"/>
  <c r="AO52" i="5"/>
  <c r="AO41" i="5"/>
  <c r="CW41" i="5"/>
  <c r="CZ36" i="5"/>
  <c r="CW27" i="5"/>
  <c r="AO27" i="5"/>
  <c r="CW15" i="5"/>
  <c r="AO15" i="5"/>
  <c r="CZ52" i="5" l="1"/>
  <c r="CZ41" i="5"/>
  <c r="AJ42" i="5"/>
  <c r="CZ27" i="5"/>
  <c r="AJ28" i="5"/>
  <c r="CZ15" i="5"/>
  <c r="AJ16" i="5"/>
  <c r="CN42" i="5" l="1"/>
  <c r="AM42" i="5"/>
  <c r="CN28" i="5"/>
  <c r="AM28" i="5"/>
  <c r="CN16" i="5"/>
  <c r="AM16" i="5"/>
  <c r="AO42" i="5" l="1"/>
  <c r="CW42" i="5"/>
  <c r="CW28" i="5"/>
  <c r="AO28" i="5"/>
  <c r="CW16" i="5"/>
  <c r="AO16" i="5"/>
  <c r="CZ42" i="5" l="1"/>
  <c r="CZ43" i="5" s="1"/>
  <c r="CW43" i="5"/>
  <c r="CZ28" i="5"/>
  <c r="AJ29" i="5"/>
  <c r="CZ16" i="5"/>
  <c r="AJ17" i="5"/>
  <c r="CN29" i="5" l="1"/>
  <c r="AM29" i="5"/>
  <c r="CN17" i="5"/>
  <c r="AM17" i="5"/>
  <c r="CW29" i="5" l="1"/>
  <c r="AO29" i="5"/>
  <c r="CW17" i="5"/>
  <c r="AO17" i="5"/>
  <c r="CZ29" i="5" l="1"/>
  <c r="AJ30" i="5"/>
  <c r="CZ17" i="5"/>
  <c r="AJ18" i="5"/>
  <c r="CN30" i="5" l="1"/>
  <c r="AM30" i="5"/>
  <c r="CN18" i="5"/>
  <c r="AM18" i="5"/>
  <c r="CW30" i="5" l="1"/>
  <c r="AO30" i="5"/>
  <c r="CW18" i="5"/>
  <c r="AO18" i="5"/>
  <c r="CZ30" i="5" l="1"/>
  <c r="AJ31" i="5"/>
  <c r="CZ18" i="5"/>
  <c r="AJ19" i="5"/>
  <c r="CN31" i="5" l="1"/>
  <c r="AM31" i="5"/>
  <c r="CN19" i="5"/>
  <c r="AM19" i="5"/>
  <c r="CW31" i="5" l="1"/>
  <c r="AO31" i="5"/>
  <c r="CW19" i="5"/>
  <c r="AO19" i="5"/>
  <c r="CZ31" i="5" l="1"/>
  <c r="CW32" i="5"/>
  <c r="CW37" i="5" s="1"/>
  <c r="CZ19" i="5"/>
  <c r="AJ20" i="5"/>
  <c r="CZ32" i="5" l="1"/>
  <c r="CZ37" i="5"/>
  <c r="CN20" i="5"/>
  <c r="AM20" i="5"/>
  <c r="CW20" i="5" l="1"/>
  <c r="AO20" i="5"/>
  <c r="CZ20" i="5" l="1"/>
  <c r="AJ21" i="5"/>
  <c r="CN21" i="5" l="1"/>
  <c r="AM21" i="5"/>
  <c r="CW21" i="5" l="1"/>
  <c r="AO21" i="5"/>
  <c r="CZ21" i="5" l="1"/>
  <c r="AJ22" i="5"/>
  <c r="CN22" i="5" l="1"/>
  <c r="AM22" i="5"/>
  <c r="CW22" i="5" l="1"/>
  <c r="CW23" i="5" s="1"/>
  <c r="AO22" i="5"/>
  <c r="CZ22" i="5" l="1"/>
  <c r="CZ23" i="5" s="1"/>
  <c r="H22" i="9" l="1"/>
  <c r="H21" i="9"/>
  <c r="H20" i="9"/>
  <c r="H19" i="9"/>
  <c r="H18" i="9"/>
  <c r="H17" i="9"/>
  <c r="H16" i="9"/>
  <c r="H15" i="9"/>
  <c r="H14" i="9"/>
  <c r="H13" i="9"/>
  <c r="G20" i="9"/>
  <c r="G19" i="9"/>
  <c r="H46" i="9" l="1"/>
  <c r="G46" i="9"/>
  <c r="H45" i="9"/>
  <c r="G45" i="9"/>
  <c r="G22" i="9"/>
  <c r="G21" i="9"/>
  <c r="BU11" i="5" l="1"/>
  <c r="CN11" i="5" s="1"/>
  <c r="DJ11" i="5" s="1"/>
  <c r="H12" i="9" l="1"/>
  <c r="G12" i="9"/>
  <c r="H11" i="9"/>
  <c r="G11" i="9"/>
  <c r="H10" i="9"/>
  <c r="G10" i="9"/>
  <c r="H9" i="9"/>
  <c r="G9" i="9"/>
  <c r="H8" i="9"/>
  <c r="G8" i="9"/>
  <c r="H3" i="9"/>
  <c r="G3" i="9"/>
  <c r="G18" i="9"/>
  <c r="G17" i="9"/>
  <c r="G16" i="9"/>
  <c r="G15" i="9"/>
  <c r="G14" i="9"/>
  <c r="G13" i="9"/>
  <c r="H50" i="9"/>
  <c r="G50" i="9"/>
  <c r="H49" i="9"/>
  <c r="G49" i="9"/>
  <c r="H48" i="9"/>
  <c r="G48" i="9"/>
  <c r="H47" i="9"/>
  <c r="G47" i="9"/>
  <c r="H44" i="9"/>
  <c r="G44" i="9"/>
  <c r="H43" i="9"/>
  <c r="G43" i="9"/>
  <c r="H42" i="9"/>
  <c r="G42" i="9"/>
  <c r="K42" i="9" l="1"/>
  <c r="K48" i="9"/>
  <c r="K13" i="9"/>
  <c r="K50" i="9"/>
  <c r="K3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Ricardo Molina Guzman</author>
  </authors>
  <commentList>
    <comment ref="BX6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Ricardo Molina Guzmán:</t>
        </r>
        <r>
          <rPr>
            <sz val="9"/>
            <color indexed="81"/>
            <rFont val="Tahoma"/>
            <family val="2"/>
          </rPr>
          <t xml:space="preserve">
Tabla 52-3 de la IEC 60364 -5-52</t>
        </r>
      </text>
    </comment>
    <comment ref="CB6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Ricardo Molina Guzmán:</t>
        </r>
        <r>
          <rPr>
            <sz val="9"/>
            <color indexed="81"/>
            <rFont val="Tahoma"/>
            <family val="2"/>
          </rPr>
          <t xml:space="preserve">
Factor de agrupamiento (2 circuitos) Fca=0,8
                                      (3 circuitos) Fca=0,7
                                      (4 circuitos) Fca=0,65
                                       (5 circuitos) Fca=0,6
                                       (6 circuitos) Fca=0,57 VER Tabla A.52-15 (IEC-60364-5-52)
</t>
        </r>
      </text>
    </comment>
    <comment ref="CD6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Ricardo Molina Guzmán:</t>
        </r>
        <r>
          <rPr>
            <sz val="9"/>
            <color indexed="81"/>
            <rFont val="Tahoma"/>
            <family val="2"/>
          </rPr>
          <t xml:space="preserve">
Factor de temperatura del suelo Ft=1  (SE CONSIDERA 20°C) VER Tabla A.52-15 (IEC-60364-5-52)
</t>
        </r>
      </text>
    </comment>
    <comment ref="CF6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Ricardo Molina Guzmán:</t>
        </r>
        <r>
          <rPr>
            <sz val="9"/>
            <color indexed="81"/>
            <rFont val="Tahoma"/>
            <family val="2"/>
          </rPr>
          <t xml:space="preserve">
Factor de temperatura del suelo Ft=1  (SE CONSIDERA 20°C) VER Tabla A.52-15 (IEC-60364-5-52)
Factor de agrupamiento (2 circuitos) Fca=0,8
                                      (3 circuitos) Fca=0,7
                                      (4 circuitos) Fca=0,65
                                       (5 circuitos) Fca=0,6
                                       (6 circuitos) Fca=0,57 VER Tabla A.52-15 (IEC-60364-5-52)
</t>
        </r>
      </text>
    </comment>
    <comment ref="CH6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Ricardo Molina Guzmán:</t>
        </r>
        <r>
          <rPr>
            <sz val="9"/>
            <color indexed="81"/>
            <rFont val="Tahoma"/>
            <family val="2"/>
          </rPr>
          <t xml:space="preserve">
Capacidad de conducción cables XLPE tabla A.52-5 (52-C4)
O tabla de cables XLPE COMPRES DE MARLEW (En este caso se usa la de Marlew
</t>
        </r>
      </text>
    </comment>
    <comment ref="CN6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Ricardo Molina Guzmán:</t>
        </r>
        <r>
          <rPr>
            <sz val="9"/>
            <color indexed="81"/>
            <rFont val="Tahoma"/>
            <family val="2"/>
          </rPr>
          <t xml:space="preserve">
FORMULA TI CALCULATE 
      Icc=1.1*Vn/(ZG+ZC)*1000</t>
        </r>
      </text>
    </comment>
    <comment ref="CS6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Ricardo Molina Guzmán:</t>
        </r>
        <r>
          <rPr>
            <sz val="9"/>
            <color indexed="81"/>
            <rFont val="Tahoma"/>
            <family val="2"/>
          </rPr>
          <t xml:space="preserve">
FORMULA TO CALCULATE
ICC=Seccx[115679xlog((T2+234)/(T1+234))/t]1/2/1000
Icc=Corriente eficaz de cortocircuito - KA
Secc=Sección del conductor - mm2
t=Tiempo de duración del Cortocircuito - Seg
T1=Temp. Max. Admisible en el conductor en operación normal - oC
T2=Temp. Max. Admisible en el conductor en cortocircuito - oC
T1=90OC Conductores XLPE / EPR
T2=250OC Conductores XLPE / EPR
T1=70OC Conductores PVC
T2=160OC Conductores PVC</t>
        </r>
      </text>
    </comment>
    <comment ref="CW6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Ricardo Molina Guzmán:</t>
        </r>
        <r>
          <rPr>
            <sz val="9"/>
            <color indexed="81"/>
            <rFont val="Tahoma"/>
            <family val="2"/>
          </rPr>
          <t xml:space="preserve">
FORMULA TO CALCULATE
∆V=IN*K*L*(R*COSφ+X*SENφ)
IN= Corriente Nominal
K= 1.732 para triásicos
k=2 Para monofásicos
L= Longitud del conducto</t>
        </r>
      </text>
    </comment>
    <comment ref="CZ6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Ricardo Molina Guzmán:</t>
        </r>
        <r>
          <rPr>
            <sz val="9"/>
            <color indexed="81"/>
            <rFont val="Tahoma"/>
            <family val="2"/>
          </rPr>
          <t xml:space="preserve">
FORMULA TO CALCULATE
  ∆V%=∆V/VN*100</t>
        </r>
      </text>
    </comment>
    <comment ref="DC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>Ricardo Molina Guzmán:</t>
        </r>
        <r>
          <rPr>
            <sz val="9"/>
            <color indexed="81"/>
            <rFont val="Tahoma"/>
            <family val="2"/>
          </rPr>
          <t xml:space="preserve">
ENERGÍA
FORMULA TO CALCULATE
∆V=Iarr*K*L*(R*COSφ+X*SENφ)
Iarr= Corriente de arranque del motor
Directo Iarr= 6*Inom
∆/Y Iarr= 1.65*Inom 
Resist. estatorica Iarr= 3-3.5*Inom
Resist. rotorica Iarr= 3.25*Inom
Autotransformador Iarr=1.5 - 3.2*Inom
Arrancador suave Iarr=4.5*Inom
K= 1.732 para triásicos
K=2 Para monofásicos
L= Longitud del conductor (mts.)</t>
        </r>
      </text>
    </comment>
  </commentList>
</comments>
</file>

<file path=xl/sharedStrings.xml><?xml version="1.0" encoding="utf-8"?>
<sst xmlns="http://schemas.openxmlformats.org/spreadsheetml/2006/main" count="637" uniqueCount="214">
  <si>
    <t>ANEXO A:  PLANILLA DE CÁLCULO DE CABLES</t>
  </si>
  <si>
    <t>EQUIPO ELÉCTRICO</t>
  </si>
  <si>
    <t>RUTA CABLE</t>
  </si>
  <si>
    <t>DATOS ELÉCTRICOS</t>
  </si>
  <si>
    <t>SELECCIÓN DEL TAMAÑO DEL CABLE</t>
  </si>
  <si>
    <t>RESISTENCIA - REACTANCIA
DEL CABLE</t>
  </si>
  <si>
    <t>DATOS INSTALACIÓN Y FACTOR DE CORRECCIÓN</t>
  </si>
  <si>
    <t>CAPACIDAD DE CONDUCCIÓN DEL CABLE</t>
  </si>
  <si>
    <t>CORRIENTE DE CORTOCIRCUITO
A LA ENTRADA DEL CABLE</t>
  </si>
  <si>
    <t xml:space="preserve">CAPACID. MAX. DE CC DEL CABLE
0.1seg </t>
  </si>
  <si>
    <t xml:space="preserve">CAÍDA DE
VOLTAJE </t>
  </si>
  <si>
    <t>CAÍDA EN EL ARRANQUE 
V ≤ 15%</t>
  </si>
  <si>
    <t>VERIFICACIÓN</t>
  </si>
  <si>
    <t>NOMINACIÓN DEL EQUIPO</t>
  </si>
  <si>
    <t>DESDE</t>
  </si>
  <si>
    <t>HASTA</t>
  </si>
  <si>
    <t>TAG CABLE</t>
  </si>
  <si>
    <t>(HP)</t>
  </si>
  <si>
    <t>Eff (%)</t>
  </si>
  <si>
    <t>(kW)</t>
  </si>
  <si>
    <t>FP</t>
  </si>
  <si>
    <t>kVA</t>
  </si>
  <si>
    <t>(V)</t>
  </si>
  <si>
    <t>F.L.A.
(A)</t>
  </si>
  <si>
    <t>Corr.
Diseño
(A)</t>
  </si>
  <si>
    <t>Factor
Arranque
Fa</t>
  </si>
  <si>
    <t>Corr. Arranque
Ia
(A)</t>
  </si>
  <si>
    <t>OVERLOAD
(A)</t>
  </si>
  <si>
    <t>BREAKER
(A)</t>
  </si>
  <si>
    <t>LONGITUD
(m)</t>
  </si>
  <si>
    <t xml:space="preserve">
FORMACIÓN</t>
  </si>
  <si>
    <t>AISLACIÓN</t>
  </si>
  <si>
    <t>Sección del cable
(mm2)</t>
  </si>
  <si>
    <r>
      <t xml:space="preserve">Rca
(Ohm/Km)
</t>
    </r>
    <r>
      <rPr>
        <b/>
        <sz val="6"/>
        <color indexed="8"/>
        <rFont val="Arial"/>
        <family val="2"/>
      </rPr>
      <t>(Nota 4)</t>
    </r>
  </si>
  <si>
    <r>
      <t xml:space="preserve">Xca
(Ohm/Km)
</t>
    </r>
    <r>
      <rPr>
        <b/>
        <sz val="6"/>
        <color indexed="8"/>
        <rFont val="Arial"/>
        <family val="2"/>
      </rPr>
      <t>(Nota 4)</t>
    </r>
  </si>
  <si>
    <r>
      <t>Zc
(Ohm</t>
    </r>
    <r>
      <rPr>
        <b/>
        <sz val="7"/>
        <color indexed="8"/>
        <rFont val="Arial"/>
        <family val="2"/>
      </rPr>
      <t>)</t>
    </r>
  </si>
  <si>
    <r>
      <t xml:space="preserve">Tipo
Inst.
</t>
    </r>
    <r>
      <rPr>
        <b/>
        <sz val="6"/>
        <color indexed="8"/>
        <rFont val="Arial"/>
        <family val="2"/>
      </rPr>
      <t>(Nota 2)</t>
    </r>
  </si>
  <si>
    <t># Circuitos</t>
  </si>
  <si>
    <r>
      <t xml:space="preserve">Fca
</t>
    </r>
    <r>
      <rPr>
        <b/>
        <sz val="6"/>
        <color indexed="8"/>
        <rFont val="Arial"/>
        <family val="2"/>
      </rPr>
      <t>(Nota 3)</t>
    </r>
  </si>
  <si>
    <r>
      <t xml:space="preserve">Ft
</t>
    </r>
    <r>
      <rPr>
        <b/>
        <sz val="6"/>
        <color indexed="8"/>
        <rFont val="Arial"/>
        <family val="2"/>
      </rPr>
      <t>(Nota 3)</t>
    </r>
  </si>
  <si>
    <r>
      <t xml:space="preserve">Fct
</t>
    </r>
    <r>
      <rPr>
        <b/>
        <sz val="6"/>
        <color indexed="8"/>
        <rFont val="Arial"/>
        <family val="2"/>
      </rPr>
      <t>(Nota 3)</t>
    </r>
  </si>
  <si>
    <r>
      <t xml:space="preserve">NOMINAL
(A)
</t>
    </r>
    <r>
      <rPr>
        <b/>
        <sz val="6"/>
        <color indexed="8"/>
        <rFont val="Arial"/>
        <family val="2"/>
      </rPr>
      <t>(Nota 4)</t>
    </r>
  </si>
  <si>
    <t>CORREGIDA
(A)</t>
  </si>
  <si>
    <t>(Is=kA)</t>
  </si>
  <si>
    <t>( % )</t>
  </si>
  <si>
    <t>Conducción</t>
  </si>
  <si>
    <t>CC.</t>
  </si>
  <si>
    <t>Caída
Tensión</t>
  </si>
  <si>
    <t>XLPE</t>
  </si>
  <si>
    <t>D</t>
  </si>
  <si>
    <t xml:space="preserve"> -</t>
  </si>
  <si>
    <t>-</t>
  </si>
  <si>
    <t xml:space="preserve"> --</t>
  </si>
  <si>
    <t>B</t>
  </si>
  <si>
    <t>NOTAS.-</t>
  </si>
  <si>
    <t>OK</t>
  </si>
  <si>
    <t>TAG
CONDUIT</t>
  </si>
  <si>
    <t>MATERIAL</t>
  </si>
  <si>
    <t>TAG
CABLE</t>
  </si>
  <si>
    <t>DIAM. EXT.
(mm)</t>
  </si>
  <si>
    <t>ÁREA
(mm²)</t>
  </si>
  <si>
    <t>ÁREA
(pulg²)</t>
  </si>
  <si>
    <t xml:space="preserve">LONG. CONDUIT
(m) </t>
  </si>
  <si>
    <t>CONDUIT
(pulg)</t>
  </si>
  <si>
    <t>PORCENTAJE DE OCUPACIÓN DEL CONDUIT
(%)</t>
  </si>
  <si>
    <t>OBSERVACIONES</t>
  </si>
  <si>
    <t>CE-01</t>
  </si>
  <si>
    <t>CE-02</t>
  </si>
  <si>
    <t>CE-03</t>
  </si>
  <si>
    <t>CE-04</t>
  </si>
  <si>
    <t>ANEXO A:  PLANILLA DE CÁLCULO % DE OCUPACIÓN DE CONDUITS</t>
  </si>
  <si>
    <r>
      <t>(A</t>
    </r>
    <r>
      <rPr>
        <b/>
        <vertAlign val="subscript"/>
        <sz val="7"/>
        <color indexed="8"/>
        <rFont val="Arial"/>
        <family val="2"/>
      </rPr>
      <t>ccos</t>
    </r>
    <r>
      <rPr>
        <b/>
        <sz val="7"/>
        <color indexed="8"/>
        <rFont val="Arial"/>
        <family val="2"/>
      </rPr>
      <t>=kA)</t>
    </r>
  </si>
  <si>
    <t>CAÍDA TOTAL DE VOLTAJE ULTIMO PUNTO</t>
  </si>
  <si>
    <t>TD-001</t>
  </si>
  <si>
    <t>CIL-JBP02-01</t>
  </si>
  <si>
    <t>JBP-02</t>
  </si>
  <si>
    <t>1C(3x4+1X4+T)</t>
  </si>
  <si>
    <t>IL-300</t>
  </si>
  <si>
    <t>IL-301</t>
  </si>
  <si>
    <t>IL-302</t>
  </si>
  <si>
    <t>IL-303</t>
  </si>
  <si>
    <t>IL-304</t>
  </si>
  <si>
    <t>IL-305</t>
  </si>
  <si>
    <t>IL-306</t>
  </si>
  <si>
    <t>IL-307</t>
  </si>
  <si>
    <t>CL-IL300-01</t>
  </si>
  <si>
    <t>CL-IL301-01</t>
  </si>
  <si>
    <t>CL-IL302-01</t>
  </si>
  <si>
    <t>CL-IL303-01</t>
  </si>
  <si>
    <t>CL-IL304-01</t>
  </si>
  <si>
    <t>CL-IL305-01</t>
  </si>
  <si>
    <t>CL-IL306-01</t>
  </si>
  <si>
    <t>CL-IL307-01</t>
  </si>
  <si>
    <t>CIL-JBP02-02</t>
  </si>
  <si>
    <t>LUMINARIA IL-400</t>
  </si>
  <si>
    <t>LUMINARIA IL-300</t>
  </si>
  <si>
    <t>LUMINARIA IL-301</t>
  </si>
  <si>
    <t>LUMINARIA IL-302</t>
  </si>
  <si>
    <t>LUMINARIA IL-303</t>
  </si>
  <si>
    <t>LUMINARIA IL-304</t>
  </si>
  <si>
    <t>LUMINARIA IL-305</t>
  </si>
  <si>
    <t>LUMINARIA IL-306</t>
  </si>
  <si>
    <t>LUMINARIA IL-307</t>
  </si>
  <si>
    <t>LUMINARIA IL-401</t>
  </si>
  <si>
    <t>LUMINARIA IL-402</t>
  </si>
  <si>
    <t>LUMINARIA IL-403</t>
  </si>
  <si>
    <t>LUMINARIA IL-404</t>
  </si>
  <si>
    <t>IL-400</t>
  </si>
  <si>
    <t>CL-IL400-01</t>
  </si>
  <si>
    <t>IL-401</t>
  </si>
  <si>
    <t>IL-402</t>
  </si>
  <si>
    <t>IL-403</t>
  </si>
  <si>
    <t>IL-404</t>
  </si>
  <si>
    <t>CL-IL401-01</t>
  </si>
  <si>
    <t>CL-IL402-01</t>
  </si>
  <si>
    <t>CL-IL403-01</t>
  </si>
  <si>
    <t>CL-IL404-01</t>
  </si>
  <si>
    <t>TD-004</t>
  </si>
  <si>
    <t>L-05</t>
  </si>
  <si>
    <t>CIL-L05-01</t>
  </si>
  <si>
    <t>L-06</t>
  </si>
  <si>
    <t>CIL-L06-01</t>
  </si>
  <si>
    <t>POSTE DE ILUMINACION L-06</t>
  </si>
  <si>
    <t>CIRCUITO ILUMINACIÓN EXTERIOR PERIMETRAL CIL-03A (AMPLIACION 4a - 5a UNIDAD)</t>
  </si>
  <si>
    <t>POSTE DE ILUMINACION L-05</t>
  </si>
  <si>
    <t>CAJA JBP-02</t>
  </si>
  <si>
    <t>CIRCUITO ILUMINACIÓN INTERIOR COMPRESORES CIL-07A (AMPLIACION 4a - 5a UNIDAD)</t>
  </si>
  <si>
    <t>JBP-002</t>
  </si>
  <si>
    <t>CIL-JBP002-01</t>
  </si>
  <si>
    <t>1C(2x4+T)</t>
  </si>
  <si>
    <t>1C-(4x35+T)</t>
  </si>
  <si>
    <t>TABLERO DE DISTRIBUCIÓN TALLER</t>
  </si>
  <si>
    <t>TD-006</t>
  </si>
  <si>
    <t>CPC-TD006-01</t>
  </si>
  <si>
    <t>ILE-05</t>
  </si>
  <si>
    <t>TDR-002</t>
  </si>
  <si>
    <t>CIL-JBP02-03</t>
  </si>
  <si>
    <t>ILE-06</t>
  </si>
  <si>
    <t>LUMINARIA LUMINARIA DE EMERGENCIA (ILE-05)</t>
  </si>
  <si>
    <t>LUMINARIA LUMINARIA DE EMERGENCIA (ILE-06)</t>
  </si>
  <si>
    <t>CL-ILE005-01</t>
  </si>
  <si>
    <t>CL-ILE006-01</t>
  </si>
  <si>
    <t>CIRCUITO ILUMINACIÓN DE EMERGENCIA CIL-EME-02 (AMPLIACION 4a - 5a UNIDAD)</t>
  </si>
  <si>
    <t>CIRCUITO ILUMINACIÓN BALIZA PARARRAYOS PR-02 (AMPLIACION 4a - 5a UNIDAD)</t>
  </si>
  <si>
    <t>BALIZA BAL-002</t>
  </si>
  <si>
    <t>BAL-002</t>
  </si>
  <si>
    <t>CIL-BAL02-01</t>
  </si>
  <si>
    <t>1C(2x2,5+T)</t>
  </si>
  <si>
    <t>CIRCUITO ILUMINACIÓN DEPOSITO RESIDUOS CIL-11 (AMPLIACION 4a - 5a UNIDAD)</t>
  </si>
  <si>
    <t>LUMINARIA IL-601 DEPOSITO RESIDUOS</t>
  </si>
  <si>
    <t>TABLERO DE CONTROL COMPRESOR UCG-04</t>
  </si>
  <si>
    <t>CPC-UCG04-01</t>
  </si>
  <si>
    <t>UCG-04</t>
  </si>
  <si>
    <t>1C-(2x2,5+T)</t>
  </si>
  <si>
    <t>TABLERO DE CONTROL COMPRESOR UCG-05</t>
  </si>
  <si>
    <t>UCG-05</t>
  </si>
  <si>
    <t>CPC-UCG05-01</t>
  </si>
  <si>
    <t>CAMARA CCTV 1004</t>
  </si>
  <si>
    <t>CCTV-1004</t>
  </si>
  <si>
    <t>CAMARA CCTV 1005</t>
  </si>
  <si>
    <t>CCTV-1005</t>
  </si>
  <si>
    <t>CPC-CCTV1004-01</t>
  </si>
  <si>
    <t>CPC-CCTV1005-01</t>
  </si>
  <si>
    <t>CIRCUITO ILUMINACIÓN EXTERIOR COMPRESORES CIL-09A (AMPLIACION 4a - 5a UNIDAD)</t>
  </si>
  <si>
    <t>JB-L-07</t>
  </si>
  <si>
    <t>CIL-JBL07-01</t>
  </si>
  <si>
    <t>LUMINARIA L-07</t>
  </si>
  <si>
    <t>L-07</t>
  </si>
  <si>
    <t>CIL-L07--01</t>
  </si>
  <si>
    <t>L-08</t>
  </si>
  <si>
    <t>CIL-L08--01</t>
  </si>
  <si>
    <t>CAJA JB-L-07</t>
  </si>
  <si>
    <t>CP-304</t>
  </si>
  <si>
    <t>PVC
ESQ. 40</t>
  </si>
  <si>
    <t>CPC-BAL002-01</t>
  </si>
  <si>
    <t>RGS</t>
  </si>
  <si>
    <t>CPC-P-100</t>
  </si>
  <si>
    <t>CPC-PL-100</t>
  </si>
  <si>
    <t>CPC-REC-001</t>
  </si>
  <si>
    <t>CPC-BAL-001</t>
  </si>
  <si>
    <t>GND</t>
  </si>
  <si>
    <t>CP-045
(EXISTENTE)</t>
  </si>
  <si>
    <t>CP-330</t>
  </si>
  <si>
    <t>CP-331</t>
  </si>
  <si>
    <t>CP-332</t>
  </si>
  <si>
    <t>CP-333</t>
  </si>
  <si>
    <t>CIL-L07-01</t>
  </si>
  <si>
    <t>JBL-07</t>
  </si>
  <si>
    <t>CAMARA ELECTRICA (EXISTENTE)</t>
  </si>
  <si>
    <t>JB AL PIE DE PARARRAYO (EXISTENTE)</t>
  </si>
  <si>
    <t>GUAL
(BORDE DEL PORTON)</t>
  </si>
  <si>
    <t>CP-334</t>
  </si>
  <si>
    <t>CIL-L08-01</t>
  </si>
  <si>
    <t>CP-301</t>
  </si>
  <si>
    <t>SALIDA BANDEJA</t>
  </si>
  <si>
    <t>CP-313</t>
  </si>
  <si>
    <t>CP-312</t>
  </si>
  <si>
    <t>CP-311</t>
  </si>
  <si>
    <t>CP-310</t>
  </si>
  <si>
    <t>CP-315</t>
  </si>
  <si>
    <t>CP-306</t>
  </si>
  <si>
    <t>CP-316</t>
  </si>
  <si>
    <t>CIL-JBL06-01</t>
  </si>
  <si>
    <t>JBL-05</t>
  </si>
  <si>
    <t>CP-317</t>
  </si>
  <si>
    <t>CP-318</t>
  </si>
  <si>
    <t>CP-320</t>
  </si>
  <si>
    <t>CP-322</t>
  </si>
  <si>
    <t>CP-323</t>
  </si>
  <si>
    <t>CP-324</t>
  </si>
  <si>
    <t>JBL-06</t>
  </si>
  <si>
    <t>Lo resaltado en color 8 es existente</t>
  </si>
  <si>
    <t>DE-203
(EXISTENTE)</t>
  </si>
  <si>
    <t>1.- En los circuitos trifasicos en cada punto de derivación se deberá repartir las cargas a cada fase para equilibrar las mismas.
2.- Para determinar tipo de instalación ver Tabla 52-3 de la IEC 60364 -5-52
3.- Para determinar los factores de corrección: 
                  Factor de corrección por temperatura ambiente diferente de 30°C. Ver Tabla A.52-14 (IEC-60364-5-52)
                  Factor de corrección por temperatura del suelo Ft=1  (se considera 20°C) Ver Tabla A.52-15 (IEC-60364-5-52)
                  Factor de agrupamiento (2 circuitos) Fca=0,8
                                                          (3 circuitos) Fca=0,7
                                                          (4 circuitos) Fca=0,65
                                                          (5 circuitos) Fca=0,6
                                                          (6 circuitos) Fca=0,57 Ver Tabla A.52-15 (IEC-60364-5-52)
4.- Para la capacidad de conducción se tomo datos del Catalogo de cables de Marlew
     - Para uso exterior y tinglados: cables con aislación XLPE 90°C - 0,6/1kV y cubierta LSZH-HFFR (ausencia de halógenos y gases corrivos) serie EFC.
     - Para uso en interiores (edificios): cables con aislación XLPE  90°C - 0,6/1kV y cubierta LSZH-HFFR (ausencia de halógenos y gases corrivos) serie EF.
     - Para uso de cables de comando: cables con aislación XLPE 90°C 0,6/1kV serie FM.
5.- Las acometidas de todas las luminarias es con cable (2x2,5+T).
6.- Para las secciones de los cbales en las inslaciones interirores como ser: Taller, baños y deposito de lubricantes se usa las secciones recomendadas en la Nomra NB 777.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</si>
</sst>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#,##0.0"/>
    <numFmt numFmtId="167" formatCode="_(&quot;$b&quot;\ * #,##0.00_);_(&quot;$b&quot;\ * \(#,##0.00\);_(&quot;$b&quot;\ * &quot;-&quot;??_);_(@_)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 Narrow"/>
      <family val="2"/>
    </font>
    <font>
      <b/>
      <sz val="11"/>
      <name val="Arial"/>
      <family val="2"/>
    </font>
    <font>
      <b/>
      <sz val="7"/>
      <color indexed="8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b/>
      <sz val="6"/>
      <color indexed="8"/>
      <name val="Arial"/>
      <family val="2"/>
    </font>
    <font>
      <b/>
      <vertAlign val="subscript"/>
      <sz val="7"/>
      <color indexed="8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sz val="7"/>
      <color theme="1"/>
      <name val="Arial"/>
      <family val="2"/>
    </font>
    <font>
      <b/>
      <sz val="1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sz val="12"/>
      <name val="Arial"/>
      <family val="2"/>
    </font>
    <font>
      <sz val="6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167" fontId="1" fillId="0" borderId="0" applyFont="0" applyFill="0" applyBorder="0" applyAlignment="0" applyProtection="0"/>
  </cellStyleXfs>
  <cellXfs count="374">
    <xf numFmtId="0" fontId="0" fillId="0" borderId="0" xfId="0"/>
    <xf numFmtId="0" fontId="2" fillId="0" borderId="0" xfId="1"/>
    <xf numFmtId="0" fontId="3" fillId="0" borderId="0" xfId="1" applyFont="1" applyAlignment="1" applyProtection="1">
      <alignment vertical="center"/>
      <protection locked="0"/>
    </xf>
    <xf numFmtId="0" fontId="2" fillId="0" borderId="0" xfId="1" applyAlignment="1">
      <alignment vertical="top" wrapText="1"/>
    </xf>
    <xf numFmtId="0" fontId="2" fillId="0" borderId="0" xfId="1" applyAlignment="1">
      <alignment wrapText="1"/>
    </xf>
    <xf numFmtId="0" fontId="5" fillId="0" borderId="0" xfId="1" applyFont="1" applyAlignment="1">
      <alignment vertical="center"/>
    </xf>
    <xf numFmtId="0" fontId="6" fillId="0" borderId="0" xfId="1" applyFont="1" applyAlignment="1">
      <alignment wrapText="1"/>
    </xf>
    <xf numFmtId="0" fontId="3" fillId="0" borderId="0" xfId="1" applyFont="1" applyAlignment="1">
      <alignment horizontal="left" vertical="top" wrapText="1"/>
    </xf>
    <xf numFmtId="0" fontId="2" fillId="0" borderId="0" xfId="1" applyAlignment="1">
      <alignment vertical="center"/>
    </xf>
    <xf numFmtId="0" fontId="2" fillId="0" borderId="21" xfId="1" applyBorder="1"/>
    <xf numFmtId="0" fontId="2" fillId="0" borderId="20" xfId="1" applyBorder="1"/>
    <xf numFmtId="0" fontId="2" fillId="0" borderId="20" xfId="1" applyBorder="1" applyAlignment="1">
      <alignment vertical="top" wrapText="1"/>
    </xf>
    <xf numFmtId="0" fontId="4" fillId="0" borderId="20" xfId="1" applyFont="1" applyBorder="1" applyAlignment="1">
      <alignment vertical="center" wrapText="1"/>
    </xf>
    <xf numFmtId="0" fontId="2" fillId="0" borderId="20" xfId="1" applyBorder="1" applyAlignment="1">
      <alignment vertical="center" wrapText="1"/>
    </xf>
    <xf numFmtId="0" fontId="2" fillId="0" borderId="20" xfId="1" applyBorder="1" applyAlignment="1">
      <alignment wrapText="1"/>
    </xf>
    <xf numFmtId="0" fontId="3" fillId="0" borderId="20" xfId="1" applyFont="1" applyBorder="1" applyAlignment="1" applyProtection="1">
      <alignment vertical="center"/>
      <protection locked="0"/>
    </xf>
    <xf numFmtId="0" fontId="3" fillId="0" borderId="22" xfId="1" applyFont="1" applyBorder="1" applyAlignment="1" applyProtection="1">
      <alignment vertical="center"/>
      <protection locked="0"/>
    </xf>
    <xf numFmtId="0" fontId="2" fillId="0" borderId="23" xfId="1" applyBorder="1"/>
    <xf numFmtId="0" fontId="3" fillId="0" borderId="24" xfId="1" applyFont="1" applyBorder="1" applyAlignment="1" applyProtection="1">
      <alignment vertical="center"/>
      <protection locked="0"/>
    </xf>
    <xf numFmtId="0" fontId="5" fillId="0" borderId="24" xfId="1" applyFont="1" applyBorder="1" applyAlignment="1">
      <alignment vertical="center"/>
    </xf>
    <xf numFmtId="0" fontId="12" fillId="0" borderId="24" xfId="1" applyFont="1" applyBorder="1" applyAlignment="1">
      <alignment horizontal="center" wrapText="1"/>
    </xf>
    <xf numFmtId="2" fontId="11" fillId="0" borderId="23" xfId="1" applyNumberFormat="1" applyFont="1" applyBorder="1" applyAlignment="1" applyProtection="1">
      <alignment horizontal="left" vertical="center"/>
      <protection locked="0"/>
    </xf>
    <xf numFmtId="0" fontId="2" fillId="0" borderId="24" xfId="1" applyBorder="1"/>
    <xf numFmtId="0" fontId="2" fillId="0" borderId="25" xfId="1" applyBorder="1"/>
    <xf numFmtId="0" fontId="2" fillId="0" borderId="26" xfId="1" applyBorder="1"/>
    <xf numFmtId="0" fontId="2" fillId="0" borderId="27" xfId="1" applyBorder="1"/>
    <xf numFmtId="0" fontId="17" fillId="0" borderId="0" xfId="1" applyFont="1" applyAlignment="1">
      <alignment vertical="center" wrapText="1"/>
    </xf>
    <xf numFmtId="0" fontId="21" fillId="0" borderId="0" xfId="1" applyFont="1" applyAlignment="1">
      <alignment wrapText="1"/>
    </xf>
    <xf numFmtId="0" fontId="19" fillId="0" borderId="0" xfId="1" applyFont="1"/>
    <xf numFmtId="0" fontId="11" fillId="8" borderId="0" xfId="1" applyFont="1" applyFill="1"/>
    <xf numFmtId="2" fontId="11" fillId="8" borderId="0" xfId="1" applyNumberFormat="1" applyFont="1" applyFill="1"/>
    <xf numFmtId="0" fontId="20" fillId="0" borderId="0" xfId="1" applyFont="1"/>
    <xf numFmtId="0" fontId="18" fillId="0" borderId="0" xfId="1" applyFont="1" applyAlignment="1">
      <alignment horizontal="left" vertical="center"/>
    </xf>
    <xf numFmtId="2" fontId="8" fillId="0" borderId="8" xfId="1" applyNumberFormat="1" applyFont="1" applyBorder="1" applyAlignment="1" applyProtection="1">
      <alignment vertical="center"/>
      <protection locked="0"/>
    </xf>
    <xf numFmtId="0" fontId="2" fillId="0" borderId="0" xfId="1" applyAlignment="1">
      <alignment horizontal="left"/>
    </xf>
    <xf numFmtId="2" fontId="8" fillId="0" borderId="10" xfId="1" applyNumberFormat="1" applyFont="1" applyBorder="1" applyAlignment="1" applyProtection="1">
      <alignment vertical="center"/>
      <protection locked="0"/>
    </xf>
    <xf numFmtId="2" fontId="8" fillId="0" borderId="11" xfId="1" applyNumberFormat="1" applyFont="1" applyBorder="1" applyAlignment="1" applyProtection="1">
      <alignment vertical="center"/>
      <protection locked="0"/>
    </xf>
    <xf numFmtId="2" fontId="8" fillId="0" borderId="12" xfId="1" applyNumberFormat="1" applyFont="1" applyBorder="1" applyAlignment="1" applyProtection="1">
      <alignment vertical="center"/>
      <protection locked="0"/>
    </xf>
    <xf numFmtId="2" fontId="8" fillId="0" borderId="5" xfId="1" applyNumberFormat="1" applyFont="1" applyBorder="1" applyAlignment="1" applyProtection="1">
      <alignment vertical="center"/>
      <protection locked="0"/>
    </xf>
    <xf numFmtId="2" fontId="8" fillId="0" borderId="33" xfId="1" applyNumberFormat="1" applyFont="1" applyBorder="1" applyAlignment="1" applyProtection="1">
      <alignment vertical="center"/>
      <protection locked="0"/>
    </xf>
    <xf numFmtId="164" fontId="8" fillId="0" borderId="5" xfId="1" applyNumberFormat="1" applyFont="1" applyBorder="1" applyAlignment="1" applyProtection="1">
      <alignment vertical="center"/>
      <protection locked="0"/>
    </xf>
    <xf numFmtId="0" fontId="11" fillId="0" borderId="15" xfId="1" applyFont="1" applyBorder="1" applyAlignment="1">
      <alignment horizontal="center" vertical="center"/>
    </xf>
    <xf numFmtId="0" fontId="11" fillId="0" borderId="35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 vertical="center" wrapText="1"/>
    </xf>
    <xf numFmtId="0" fontId="11" fillId="0" borderId="16" xfId="1" applyFont="1" applyBorder="1" applyAlignment="1">
      <alignment horizontal="center"/>
    </xf>
    <xf numFmtId="2" fontId="11" fillId="0" borderId="16" xfId="1" applyNumberFormat="1" applyFont="1" applyBorder="1" applyAlignment="1">
      <alignment horizontal="center"/>
    </xf>
    <xf numFmtId="1" fontId="11" fillId="0" borderId="16" xfId="1" applyNumberFormat="1" applyFont="1" applyBorder="1" applyAlignment="1">
      <alignment horizontal="center" vertical="center"/>
    </xf>
    <xf numFmtId="12" fontId="11" fillId="0" borderId="16" xfId="1" applyNumberFormat="1" applyFont="1" applyBorder="1" applyAlignment="1">
      <alignment horizontal="center" vertical="center" wrapText="1"/>
    </xf>
    <xf numFmtId="2" fontId="8" fillId="0" borderId="16" xfId="1" applyNumberFormat="1" applyFont="1" applyBorder="1" applyAlignment="1">
      <alignment horizontal="center" vertical="center" wrapText="1"/>
    </xf>
    <xf numFmtId="0" fontId="11" fillId="0" borderId="36" xfId="1" applyFont="1" applyBorder="1" applyAlignment="1">
      <alignment horizontal="center" vertical="center"/>
    </xf>
    <xf numFmtId="0" fontId="11" fillId="0" borderId="16" xfId="1" applyFont="1" applyBorder="1" applyAlignment="1">
      <alignment horizontal="center" vertical="center"/>
    </xf>
    <xf numFmtId="2" fontId="11" fillId="0" borderId="0" xfId="1" applyNumberFormat="1" applyFont="1" applyAlignment="1" applyProtection="1">
      <alignment horizontal="left" vertical="center"/>
      <protection locked="0"/>
    </xf>
    <xf numFmtId="0" fontId="11" fillId="0" borderId="0" xfId="1" applyFont="1" applyAlignment="1">
      <alignment horizontal="center"/>
    </xf>
    <xf numFmtId="164" fontId="11" fillId="0" borderId="0" xfId="1" applyNumberFormat="1" applyFont="1" applyAlignment="1" applyProtection="1">
      <alignment horizontal="center" vertical="center"/>
      <protection locked="0"/>
    </xf>
    <xf numFmtId="0" fontId="11" fillId="0" borderId="0" xfId="1" applyFont="1" applyAlignment="1" applyProtection="1">
      <alignment horizontal="center" vertical="center"/>
      <protection locked="0"/>
    </xf>
    <xf numFmtId="2" fontId="12" fillId="0" borderId="0" xfId="1" applyNumberFormat="1" applyFont="1" applyAlignment="1">
      <alignment horizontal="center" vertical="center" wrapText="1"/>
    </xf>
    <xf numFmtId="2" fontId="11" fillId="0" borderId="0" xfId="1" applyNumberFormat="1" applyFont="1" applyAlignment="1">
      <alignment horizontal="center" vertical="center"/>
    </xf>
    <xf numFmtId="4" fontId="11" fillId="0" borderId="0" xfId="1" applyNumberFormat="1" applyFont="1" applyAlignment="1">
      <alignment horizontal="center" vertical="center"/>
    </xf>
    <xf numFmtId="164" fontId="12" fillId="0" borderId="0" xfId="1" applyNumberFormat="1" applyFont="1" applyAlignment="1">
      <alignment horizontal="center" vertical="center" wrapText="1"/>
    </xf>
    <xf numFmtId="1" fontId="12" fillId="0" borderId="0" xfId="1" applyNumberFormat="1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4" fontId="12" fillId="0" borderId="0" xfId="1" applyNumberFormat="1" applyFont="1" applyAlignment="1">
      <alignment horizontal="center" vertical="center" wrapText="1"/>
    </xf>
    <xf numFmtId="0" fontId="13" fillId="0" borderId="0" xfId="1" applyFont="1" applyAlignment="1">
      <alignment horizontal="center"/>
    </xf>
    <xf numFmtId="2" fontId="11" fillId="0" borderId="0" xfId="1" applyNumberFormat="1" applyFont="1" applyAlignment="1">
      <alignment horizontal="center"/>
    </xf>
    <xf numFmtId="0" fontId="12" fillId="0" borderId="0" xfId="1" applyFont="1" applyAlignment="1">
      <alignment horizontal="center" wrapText="1"/>
    </xf>
    <xf numFmtId="0" fontId="14" fillId="0" borderId="0" xfId="1" applyFont="1"/>
    <xf numFmtId="1" fontId="13" fillId="0" borderId="0" xfId="1" applyNumberFormat="1" applyFont="1" applyAlignment="1">
      <alignment horizontal="center"/>
    </xf>
    <xf numFmtId="2" fontId="11" fillId="0" borderId="0" xfId="1" applyNumberFormat="1" applyFont="1" applyAlignment="1">
      <alignment horizontal="center" vertical="center" wrapText="1"/>
    </xf>
    <xf numFmtId="2" fontId="12" fillId="0" borderId="0" xfId="1" applyNumberFormat="1" applyFont="1" applyAlignment="1" applyProtection="1">
      <alignment horizontal="center" vertical="center" wrapText="1"/>
      <protection hidden="1"/>
    </xf>
    <xf numFmtId="2" fontId="12" fillId="0" borderId="0" xfId="1" applyNumberFormat="1" applyFont="1" applyAlignment="1">
      <alignment vertical="center" wrapText="1"/>
    </xf>
    <xf numFmtId="0" fontId="11" fillId="0" borderId="20" xfId="1" applyFont="1" applyBorder="1" applyAlignment="1">
      <alignment horizontal="center"/>
    </xf>
    <xf numFmtId="0" fontId="13" fillId="0" borderId="20" xfId="1" applyFont="1" applyBorder="1" applyAlignment="1">
      <alignment horizontal="center"/>
    </xf>
    <xf numFmtId="2" fontId="11" fillId="0" borderId="20" xfId="1" applyNumberFormat="1" applyFont="1" applyBorder="1" applyAlignment="1">
      <alignment horizontal="center"/>
    </xf>
    <xf numFmtId="0" fontId="12" fillId="0" borderId="20" xfId="1" applyFont="1" applyBorder="1" applyAlignment="1">
      <alignment horizontal="center" wrapText="1"/>
    </xf>
    <xf numFmtId="0" fontId="12" fillId="0" borderId="22" xfId="1" applyFont="1" applyBorder="1" applyAlignment="1">
      <alignment horizontal="center" wrapText="1"/>
    </xf>
    <xf numFmtId="0" fontId="3" fillId="6" borderId="0" xfId="1" applyFont="1" applyFill="1" applyAlignment="1">
      <alignment horizontal="center" vertical="center"/>
    </xf>
    <xf numFmtId="0" fontId="22" fillId="6" borderId="0" xfId="1" applyFont="1" applyFill="1" applyAlignment="1">
      <alignment horizontal="center" vertical="center" wrapText="1"/>
    </xf>
    <xf numFmtId="2" fontId="21" fillId="0" borderId="0" xfId="1" applyNumberFormat="1" applyFont="1" applyAlignment="1">
      <alignment wrapText="1"/>
    </xf>
    <xf numFmtId="164" fontId="21" fillId="0" borderId="0" xfId="1" applyNumberFormat="1" applyFont="1" applyAlignment="1">
      <alignment wrapText="1"/>
    </xf>
    <xf numFmtId="2" fontId="21" fillId="7" borderId="0" xfId="1" applyNumberFormat="1" applyFont="1" applyFill="1" applyAlignment="1">
      <alignment wrapText="1"/>
    </xf>
    <xf numFmtId="164" fontId="21" fillId="7" borderId="0" xfId="1" applyNumberFormat="1" applyFont="1" applyFill="1" applyAlignment="1">
      <alignment wrapText="1"/>
    </xf>
    <xf numFmtId="1" fontId="2" fillId="0" borderId="0" xfId="1" applyNumberFormat="1"/>
    <xf numFmtId="2" fontId="11" fillId="0" borderId="21" xfId="1" applyNumberFormat="1" applyFont="1" applyBorder="1" applyAlignment="1" applyProtection="1">
      <alignment horizontal="left"/>
      <protection locked="0"/>
    </xf>
    <xf numFmtId="2" fontId="11" fillId="0" borderId="20" xfId="1" applyNumberFormat="1" applyFont="1" applyBorder="1" applyAlignment="1" applyProtection="1">
      <alignment horizontal="left"/>
      <protection locked="0"/>
    </xf>
    <xf numFmtId="164" fontId="11" fillId="0" borderId="20" xfId="1" applyNumberFormat="1" applyFont="1" applyBorder="1" applyAlignment="1" applyProtection="1">
      <alignment horizontal="center"/>
      <protection locked="0"/>
    </xf>
    <xf numFmtId="0" fontId="11" fillId="0" borderId="20" xfId="1" applyFont="1" applyBorder="1" applyAlignment="1" applyProtection="1">
      <alignment horizontal="center"/>
      <protection locked="0"/>
    </xf>
    <xf numFmtId="2" fontId="11" fillId="0" borderId="20" xfId="1" applyNumberFormat="1" applyFont="1" applyBorder="1" applyAlignment="1">
      <alignment horizontal="center" wrapText="1"/>
    </xf>
    <xf numFmtId="2" fontId="12" fillId="0" borderId="20" xfId="1" applyNumberFormat="1" applyFont="1" applyBorder="1" applyAlignment="1">
      <alignment horizontal="center" wrapText="1"/>
    </xf>
    <xf numFmtId="1" fontId="11" fillId="0" borderId="20" xfId="1" applyNumberFormat="1" applyFont="1" applyBorder="1" applyAlignment="1">
      <alignment horizontal="center"/>
    </xf>
    <xf numFmtId="164" fontId="12" fillId="0" borderId="20" xfId="1" applyNumberFormat="1" applyFont="1" applyBorder="1" applyAlignment="1">
      <alignment horizontal="center" wrapText="1"/>
    </xf>
    <xf numFmtId="1" fontId="12" fillId="0" borderId="20" xfId="1" applyNumberFormat="1" applyFont="1" applyBorder="1" applyAlignment="1">
      <alignment horizontal="center" wrapText="1"/>
    </xf>
    <xf numFmtId="165" fontId="12" fillId="0" borderId="20" xfId="1" applyNumberFormat="1" applyFont="1" applyBorder="1" applyAlignment="1">
      <alignment horizontal="center" wrapText="1"/>
    </xf>
    <xf numFmtId="4" fontId="12" fillId="0" borderId="20" xfId="1" applyNumberFormat="1" applyFont="1" applyBorder="1" applyAlignment="1">
      <alignment horizontal="center" wrapText="1"/>
    </xf>
    <xf numFmtId="1" fontId="13" fillId="0" borderId="20" xfId="1" applyNumberFormat="1" applyFont="1" applyBorder="1" applyAlignment="1">
      <alignment horizontal="center"/>
    </xf>
    <xf numFmtId="2" fontId="12" fillId="0" borderId="20" xfId="1" applyNumberFormat="1" applyFont="1" applyBorder="1" applyAlignment="1" applyProtection="1">
      <alignment horizontal="center" wrapText="1"/>
      <protection hidden="1"/>
    </xf>
    <xf numFmtId="2" fontId="12" fillId="0" borderId="20" xfId="1" applyNumberFormat="1" applyFont="1" applyBorder="1" applyAlignment="1">
      <alignment wrapText="1"/>
    </xf>
    <xf numFmtId="0" fontId="3" fillId="0" borderId="0" xfId="1" applyFont="1" applyAlignment="1">
      <alignment horizontal="center" vertical="center"/>
    </xf>
    <xf numFmtId="2" fontId="8" fillId="0" borderId="32" xfId="1" applyNumberFormat="1" applyFont="1" applyBorder="1" applyAlignment="1" applyProtection="1">
      <alignment vertical="center"/>
      <protection locked="0"/>
    </xf>
    <xf numFmtId="1" fontId="8" fillId="0" borderId="5" xfId="1" applyNumberFormat="1" applyFont="1" applyBorder="1" applyAlignment="1" applyProtection="1">
      <alignment vertical="center"/>
      <protection locked="0"/>
    </xf>
    <xf numFmtId="2" fontId="11" fillId="0" borderId="14" xfId="1" applyNumberFormat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4" fontId="12" fillId="0" borderId="2" xfId="1" applyNumberFormat="1" applyFont="1" applyBorder="1" applyAlignment="1">
      <alignment horizontal="center" vertical="center" wrapText="1"/>
    </xf>
    <xf numFmtId="0" fontId="12" fillId="0" borderId="14" xfId="1" applyFont="1" applyBorder="1" applyAlignment="1">
      <alignment horizontal="center" vertical="center" wrapText="1"/>
    </xf>
    <xf numFmtId="2" fontId="11" fillId="0" borderId="18" xfId="1" applyNumberFormat="1" applyFont="1" applyBorder="1" applyAlignment="1" applyProtection="1">
      <alignment horizontal="left" vertical="center"/>
      <protection locked="0"/>
    </xf>
    <xf numFmtId="2" fontId="11" fillId="0" borderId="8" xfId="1" applyNumberFormat="1" applyFont="1" applyBorder="1" applyAlignment="1" applyProtection="1">
      <alignment horizontal="left" vertical="center"/>
      <protection locked="0"/>
    </xf>
    <xf numFmtId="2" fontId="11" fillId="0" borderId="9" xfId="1" applyNumberFormat="1" applyFont="1" applyBorder="1" applyAlignment="1" applyProtection="1">
      <alignment horizontal="left" vertical="center"/>
      <protection locked="0"/>
    </xf>
    <xf numFmtId="0" fontId="11" fillId="0" borderId="8" xfId="1" applyFont="1" applyBorder="1" applyAlignment="1">
      <alignment horizontal="center" vertical="center"/>
    </xf>
    <xf numFmtId="0" fontId="11" fillId="0" borderId="9" xfId="1" applyFont="1" applyBorder="1" applyAlignment="1">
      <alignment horizontal="center" vertical="center"/>
    </xf>
    <xf numFmtId="0" fontId="11" fillId="0" borderId="7" xfId="1" applyFont="1" applyBorder="1" applyAlignment="1">
      <alignment horizontal="center" vertical="center"/>
    </xf>
    <xf numFmtId="0" fontId="11" fillId="0" borderId="7" xfId="1" applyFont="1" applyBorder="1" applyAlignment="1" applyProtection="1">
      <alignment horizontal="center" vertical="center"/>
      <protection locked="0"/>
    </xf>
    <xf numFmtId="0" fontId="11" fillId="0" borderId="9" xfId="1" applyFont="1" applyBorder="1" applyAlignment="1" applyProtection="1">
      <alignment horizontal="center" vertical="center"/>
      <protection locked="0"/>
    </xf>
    <xf numFmtId="2" fontId="12" fillId="0" borderId="7" xfId="1" applyNumberFormat="1" applyFont="1" applyBorder="1" applyAlignment="1">
      <alignment horizontal="center" vertical="center" wrapText="1"/>
    </xf>
    <xf numFmtId="2" fontId="12" fillId="0" borderId="9" xfId="1" applyNumberFormat="1" applyFont="1" applyBorder="1" applyAlignment="1">
      <alignment horizontal="center" vertical="center" wrapText="1"/>
    </xf>
    <xf numFmtId="2" fontId="11" fillId="0" borderId="7" xfId="1" applyNumberFormat="1" applyFont="1" applyBorder="1" applyAlignment="1">
      <alignment horizontal="center" vertical="center"/>
    </xf>
    <xf numFmtId="2" fontId="11" fillId="0" borderId="9" xfId="1" applyNumberFormat="1" applyFont="1" applyBorder="1" applyAlignment="1">
      <alignment horizontal="center" vertical="center"/>
    </xf>
    <xf numFmtId="164" fontId="12" fillId="0" borderId="7" xfId="1" applyNumberFormat="1" applyFont="1" applyBorder="1" applyAlignment="1">
      <alignment horizontal="center" vertical="center" wrapText="1"/>
    </xf>
    <xf numFmtId="164" fontId="12" fillId="0" borderId="9" xfId="1" applyNumberFormat="1" applyFont="1" applyBorder="1" applyAlignment="1">
      <alignment horizontal="center" vertical="center" wrapText="1"/>
    </xf>
    <xf numFmtId="1" fontId="12" fillId="0" borderId="7" xfId="1" applyNumberFormat="1" applyFont="1" applyBorder="1" applyAlignment="1">
      <alignment horizontal="center" vertical="center" wrapText="1"/>
    </xf>
    <xf numFmtId="1" fontId="12" fillId="0" borderId="9" xfId="1" applyNumberFormat="1" applyFont="1" applyBorder="1" applyAlignment="1">
      <alignment horizontal="center" vertical="center" wrapText="1"/>
    </xf>
    <xf numFmtId="1" fontId="12" fillId="0" borderId="8" xfId="1" applyNumberFormat="1" applyFont="1" applyBorder="1" applyAlignment="1">
      <alignment horizontal="center" vertical="center" wrapText="1"/>
    </xf>
    <xf numFmtId="0" fontId="12" fillId="0" borderId="7" xfId="1" applyFont="1" applyBorder="1" applyAlignment="1">
      <alignment horizontal="center"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165" fontId="12" fillId="0" borderId="7" xfId="1" applyNumberFormat="1" applyFont="1" applyBorder="1" applyAlignment="1">
      <alignment horizontal="center" vertical="center" wrapText="1"/>
    </xf>
    <xf numFmtId="165" fontId="12" fillId="0" borderId="8" xfId="1" applyNumberFormat="1" applyFont="1" applyBorder="1" applyAlignment="1">
      <alignment horizontal="center" vertical="center" wrapText="1"/>
    </xf>
    <xf numFmtId="165" fontId="12" fillId="0" borderId="9" xfId="1" applyNumberFormat="1" applyFont="1" applyBorder="1" applyAlignment="1">
      <alignment horizontal="center" vertical="center" wrapText="1"/>
    </xf>
    <xf numFmtId="0" fontId="13" fillId="0" borderId="7" xfId="1" applyFont="1" applyBorder="1" applyAlignment="1">
      <alignment horizontal="center" vertical="center"/>
    </xf>
    <xf numFmtId="0" fontId="13" fillId="0" borderId="9" xfId="1" applyFont="1" applyBorder="1" applyAlignment="1">
      <alignment horizontal="center" vertical="center"/>
    </xf>
    <xf numFmtId="0" fontId="13" fillId="0" borderId="14" xfId="1" applyFont="1" applyBorder="1" applyAlignment="1">
      <alignment horizontal="center" vertical="center"/>
    </xf>
    <xf numFmtId="1" fontId="13" fillId="0" borderId="14" xfId="1" applyNumberFormat="1" applyFont="1" applyBorder="1" applyAlignment="1">
      <alignment horizontal="center" vertical="center"/>
    </xf>
    <xf numFmtId="2" fontId="11" fillId="0" borderId="14" xfId="1" applyNumberFormat="1" applyFont="1" applyBorder="1" applyAlignment="1">
      <alignment horizontal="center" vertical="center" wrapText="1"/>
    </xf>
    <xf numFmtId="2" fontId="12" fillId="0" borderId="14" xfId="1" applyNumberFormat="1" applyFont="1" applyBorder="1" applyAlignment="1">
      <alignment horizontal="center" vertical="center" wrapText="1"/>
    </xf>
    <xf numFmtId="2" fontId="11" fillId="0" borderId="14" xfId="1" applyNumberFormat="1" applyFont="1" applyBorder="1" applyAlignment="1">
      <alignment horizontal="center" vertical="center"/>
    </xf>
    <xf numFmtId="2" fontId="12" fillId="0" borderId="14" xfId="1" applyNumberFormat="1" applyFont="1" applyBorder="1" applyAlignment="1" applyProtection="1">
      <alignment horizontal="center" vertical="center" wrapText="1"/>
      <protection hidden="1"/>
    </xf>
    <xf numFmtId="0" fontId="12" fillId="0" borderId="19" xfId="1" applyFont="1" applyBorder="1" applyAlignment="1">
      <alignment horizontal="center" vertical="center" wrapText="1"/>
    </xf>
    <xf numFmtId="1" fontId="13" fillId="0" borderId="7" xfId="1" applyNumberFormat="1" applyFont="1" applyBorder="1" applyAlignment="1">
      <alignment horizontal="center" vertical="center"/>
    </xf>
    <xf numFmtId="1" fontId="13" fillId="0" borderId="8" xfId="1" applyNumberFormat="1" applyFont="1" applyBorder="1" applyAlignment="1">
      <alignment horizontal="center" vertical="center"/>
    </xf>
    <xf numFmtId="1" fontId="13" fillId="0" borderId="9" xfId="1" applyNumberFormat="1" applyFont="1" applyBorder="1" applyAlignment="1">
      <alignment horizontal="center" vertical="center"/>
    </xf>
    <xf numFmtId="1" fontId="11" fillId="0" borderId="7" xfId="1" applyNumberFormat="1" applyFont="1" applyBorder="1" applyAlignment="1" applyProtection="1">
      <alignment horizontal="center" vertical="center"/>
      <protection locked="0"/>
    </xf>
    <xf numFmtId="1" fontId="11" fillId="0" borderId="9" xfId="1" applyNumberFormat="1" applyFont="1" applyBorder="1" applyAlignment="1" applyProtection="1">
      <alignment horizontal="center" vertical="center"/>
      <protection locked="0"/>
    </xf>
    <xf numFmtId="2" fontId="11" fillId="0" borderId="7" xfId="1" applyNumberFormat="1" applyFont="1" applyBorder="1" applyAlignment="1">
      <alignment horizontal="center" vertical="center" wrapText="1"/>
    </xf>
    <xf numFmtId="2" fontId="11" fillId="0" borderId="9" xfId="1" applyNumberFormat="1" applyFont="1" applyBorder="1" applyAlignment="1">
      <alignment horizontal="center" vertical="center" wrapText="1"/>
    </xf>
    <xf numFmtId="164" fontId="11" fillId="0" borderId="7" xfId="1" applyNumberFormat="1" applyFont="1" applyBorder="1" applyAlignment="1">
      <alignment horizontal="center" vertical="center" wrapText="1"/>
    </xf>
    <xf numFmtId="164" fontId="11" fillId="0" borderId="9" xfId="1" applyNumberFormat="1" applyFont="1" applyBorder="1" applyAlignment="1">
      <alignment horizontal="center" vertical="center" wrapText="1"/>
    </xf>
    <xf numFmtId="0" fontId="6" fillId="0" borderId="38" xfId="1" applyFont="1" applyBorder="1" applyAlignment="1">
      <alignment horizontal="center" vertical="center" wrapText="1"/>
    </xf>
    <xf numFmtId="0" fontId="6" fillId="0" borderId="37" xfId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7" fillId="0" borderId="2" xfId="1" applyFont="1" applyBorder="1" applyAlignment="1">
      <alignment horizontal="center" vertical="center" wrapText="1"/>
    </xf>
    <xf numFmtId="0" fontId="17" fillId="0" borderId="3" xfId="1" applyFont="1" applyBorder="1" applyAlignment="1">
      <alignment horizontal="center" vertical="center" wrapText="1"/>
    </xf>
    <xf numFmtId="0" fontId="17" fillId="0" borderId="4" xfId="1" applyFont="1" applyBorder="1" applyAlignment="1">
      <alignment horizontal="center" vertical="center" wrapText="1"/>
    </xf>
    <xf numFmtId="0" fontId="17" fillId="0" borderId="5" xfId="1" applyFont="1" applyBorder="1" applyAlignment="1">
      <alignment horizontal="center" vertical="center" wrapText="1"/>
    </xf>
    <xf numFmtId="0" fontId="17" fillId="0" borderId="6" xfId="1" applyFont="1" applyBorder="1" applyAlignment="1">
      <alignment horizontal="center" vertical="center" wrapText="1"/>
    </xf>
    <xf numFmtId="0" fontId="8" fillId="0" borderId="38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center" vertical="center" wrapText="1"/>
    </xf>
    <xf numFmtId="0" fontId="7" fillId="0" borderId="38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37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top" wrapText="1"/>
    </xf>
    <xf numFmtId="0" fontId="3" fillId="0" borderId="26" xfId="1" applyFont="1" applyBorder="1" applyAlignment="1">
      <alignment horizontal="left" vertical="top" wrapText="1"/>
    </xf>
    <xf numFmtId="0" fontId="17" fillId="0" borderId="29" xfId="1" applyFont="1" applyBorder="1" applyAlignment="1">
      <alignment horizontal="center" vertical="center" wrapText="1"/>
    </xf>
    <xf numFmtId="0" fontId="17" fillId="0" borderId="30" xfId="1" applyFont="1" applyBorder="1" applyAlignment="1">
      <alignment horizontal="center" vertical="center" wrapText="1"/>
    </xf>
    <xf numFmtId="0" fontId="17" fillId="0" borderId="31" xfId="1" applyFont="1" applyBorder="1" applyAlignment="1">
      <alignment horizontal="center" vertical="center" wrapText="1"/>
    </xf>
    <xf numFmtId="0" fontId="11" fillId="0" borderId="15" xfId="1" applyFont="1" applyBorder="1" applyAlignment="1">
      <alignment horizontal="center" vertical="center"/>
    </xf>
    <xf numFmtId="2" fontId="11" fillId="0" borderId="2" xfId="1" applyNumberFormat="1" applyFont="1" applyBorder="1" applyAlignment="1">
      <alignment horizontal="center" vertical="center"/>
    </xf>
    <xf numFmtId="164" fontId="12" fillId="0" borderId="2" xfId="1" applyNumberFormat="1" applyFont="1" applyBorder="1" applyAlignment="1">
      <alignment horizontal="center" vertical="center" wrapText="1"/>
    </xf>
    <xf numFmtId="0" fontId="12" fillId="4" borderId="2" xfId="1" applyFont="1" applyFill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/>
    </xf>
    <xf numFmtId="0" fontId="13" fillId="4" borderId="2" xfId="1" applyFont="1" applyFill="1" applyBorder="1" applyAlignment="1">
      <alignment horizontal="center" vertical="center"/>
    </xf>
    <xf numFmtId="0" fontId="12" fillId="0" borderId="39" xfId="1" applyFont="1" applyBorder="1" applyAlignment="1">
      <alignment horizontal="center" vertical="center" wrapText="1"/>
    </xf>
    <xf numFmtId="2" fontId="11" fillId="0" borderId="34" xfId="1" applyNumberFormat="1" applyFont="1" applyFill="1" applyBorder="1" applyAlignment="1" applyProtection="1">
      <alignment horizontal="left" vertical="center"/>
      <protection locked="0"/>
    </xf>
    <xf numFmtId="2" fontId="11" fillId="0" borderId="2" xfId="1" applyNumberFormat="1" applyFont="1" applyFill="1" applyBorder="1" applyAlignment="1" applyProtection="1">
      <alignment horizontal="left" vertical="center"/>
      <protection locked="0"/>
    </xf>
    <xf numFmtId="0" fontId="11" fillId="0" borderId="2" xfId="1" applyFont="1" applyFill="1" applyBorder="1" applyAlignment="1">
      <alignment horizontal="center" vertical="center"/>
    </xf>
    <xf numFmtId="164" fontId="11" fillId="0" borderId="2" xfId="1" applyNumberFormat="1" applyFont="1" applyFill="1" applyBorder="1" applyAlignment="1" applyProtection="1">
      <alignment horizontal="center" vertical="center"/>
      <protection locked="0"/>
    </xf>
    <xf numFmtId="0" fontId="11" fillId="0" borderId="2" xfId="1" applyFont="1" applyFill="1" applyBorder="1" applyAlignment="1" applyProtection="1">
      <alignment horizontal="center" vertical="center"/>
      <protection locked="0"/>
    </xf>
    <xf numFmtId="165" fontId="12" fillId="0" borderId="2" xfId="1" applyNumberFormat="1" applyFont="1" applyFill="1" applyBorder="1" applyAlignment="1">
      <alignment horizontal="center" vertical="center" wrapText="1"/>
    </xf>
    <xf numFmtId="2" fontId="11" fillId="0" borderId="2" xfId="1" applyNumberFormat="1" applyFont="1" applyFill="1" applyBorder="1" applyAlignment="1">
      <alignment horizontal="center" vertical="center"/>
    </xf>
    <xf numFmtId="2" fontId="12" fillId="0" borderId="2" xfId="1" applyNumberFormat="1" applyFont="1" applyFill="1" applyBorder="1" applyAlignment="1">
      <alignment horizontal="center" vertical="center" wrapText="1"/>
    </xf>
    <xf numFmtId="166" fontId="11" fillId="0" borderId="2" xfId="1" applyNumberFormat="1" applyFont="1" applyFill="1" applyBorder="1" applyAlignment="1">
      <alignment horizontal="center" vertical="center"/>
    </xf>
    <xf numFmtId="164" fontId="12" fillId="0" borderId="2" xfId="1" applyNumberFormat="1" applyFont="1" applyFill="1" applyBorder="1" applyAlignment="1">
      <alignment horizontal="center" vertical="center" wrapText="1"/>
    </xf>
    <xf numFmtId="1" fontId="12" fillId="0" borderId="2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4" fontId="12" fillId="0" borderId="2" xfId="1" applyNumberFormat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/>
    </xf>
    <xf numFmtId="2" fontId="11" fillId="0" borderId="13" xfId="1" applyNumberFormat="1" applyFont="1" applyFill="1" applyBorder="1" applyAlignment="1">
      <alignment horizontal="center" vertical="center"/>
    </xf>
    <xf numFmtId="0" fontId="11" fillId="0" borderId="14" xfId="1" applyFont="1" applyFill="1" applyBorder="1" applyAlignment="1">
      <alignment horizontal="center"/>
    </xf>
    <xf numFmtId="12" fontId="11" fillId="3" borderId="14" xfId="1" applyNumberFormat="1" applyFont="1" applyFill="1" applyBorder="1" applyAlignment="1">
      <alignment horizontal="center" vertical="center" wrapText="1"/>
    </xf>
    <xf numFmtId="1" fontId="11" fillId="3" borderId="14" xfId="1" applyNumberFormat="1" applyFont="1" applyFill="1" applyBorder="1" applyAlignment="1">
      <alignment horizontal="center" vertical="center"/>
    </xf>
    <xf numFmtId="0" fontId="6" fillId="0" borderId="29" xfId="1" applyFont="1" applyBorder="1" applyAlignment="1">
      <alignment horizontal="center" vertical="center" wrapText="1"/>
    </xf>
    <xf numFmtId="0" fontId="6" fillId="0" borderId="30" xfId="1" applyFont="1" applyBorder="1" applyAlignment="1">
      <alignment horizontal="center" vertical="center" wrapText="1"/>
    </xf>
    <xf numFmtId="0" fontId="6" fillId="0" borderId="41" xfId="1" applyFont="1" applyBorder="1" applyAlignment="1">
      <alignment horizontal="center" vertical="center" wrapText="1"/>
    </xf>
    <xf numFmtId="0" fontId="6" fillId="0" borderId="42" xfId="1" applyFont="1" applyBorder="1" applyAlignment="1">
      <alignment horizontal="center" vertical="center" wrapText="1"/>
    </xf>
    <xf numFmtId="0" fontId="6" fillId="2" borderId="42" xfId="1" applyFont="1" applyFill="1" applyBorder="1" applyAlignment="1">
      <alignment horizontal="center" vertical="center" wrapText="1"/>
    </xf>
    <xf numFmtId="0" fontId="6" fillId="2" borderId="30" xfId="1" applyFont="1" applyFill="1" applyBorder="1" applyAlignment="1">
      <alignment horizontal="center" vertical="center" wrapText="1"/>
    </xf>
    <xf numFmtId="0" fontId="6" fillId="2" borderId="41" xfId="1" applyFont="1" applyFill="1" applyBorder="1" applyAlignment="1">
      <alignment horizontal="center" vertical="center" wrapText="1"/>
    </xf>
    <xf numFmtId="0" fontId="6" fillId="0" borderId="43" xfId="1" applyFont="1" applyBorder="1" applyAlignment="1">
      <alignment horizontal="center" vertical="center" wrapText="1"/>
    </xf>
    <xf numFmtId="0" fontId="8" fillId="0" borderId="42" xfId="1" applyFont="1" applyBorder="1" applyAlignment="1">
      <alignment horizontal="center" vertical="center" wrapText="1"/>
    </xf>
    <xf numFmtId="0" fontId="8" fillId="0" borderId="41" xfId="1" applyFont="1" applyBorder="1" applyAlignment="1">
      <alignment horizontal="center" vertical="center" wrapText="1"/>
    </xf>
    <xf numFmtId="0" fontId="6" fillId="0" borderId="31" xfId="1" applyFont="1" applyBorder="1" applyAlignment="1">
      <alignment horizontal="center" vertical="center" wrapText="1"/>
    </xf>
    <xf numFmtId="2" fontId="8" fillId="0" borderId="7" xfId="1" applyNumberFormat="1" applyFont="1" applyBorder="1" applyAlignment="1" applyProtection="1">
      <alignment vertical="center"/>
      <protection locked="0"/>
    </xf>
    <xf numFmtId="2" fontId="8" fillId="0" borderId="9" xfId="1" applyNumberFormat="1" applyFont="1" applyBorder="1" applyAlignment="1" applyProtection="1">
      <alignment vertical="center"/>
      <protection locked="0"/>
    </xf>
    <xf numFmtId="2" fontId="8" fillId="0" borderId="1" xfId="1" applyNumberFormat="1" applyFont="1" applyBorder="1" applyAlignment="1" applyProtection="1">
      <alignment vertical="center"/>
      <protection locked="0"/>
    </xf>
    <xf numFmtId="2" fontId="11" fillId="0" borderId="0" xfId="1" applyNumberFormat="1" applyFont="1" applyBorder="1" applyAlignment="1" applyProtection="1">
      <alignment horizontal="left" vertical="center"/>
      <protection locked="0"/>
    </xf>
    <xf numFmtId="0" fontId="11" fillId="0" borderId="0" xfId="1" applyFont="1" applyBorder="1" applyAlignment="1">
      <alignment horizontal="center" vertical="center"/>
    </xf>
    <xf numFmtId="164" fontId="11" fillId="0" borderId="0" xfId="1" applyNumberFormat="1" applyFont="1" applyBorder="1" applyAlignment="1" applyProtection="1">
      <alignment horizontal="center" vertical="center"/>
      <protection locked="0"/>
    </xf>
    <xf numFmtId="0" fontId="11" fillId="0" borderId="0" xfId="1" applyFont="1" applyBorder="1" applyAlignment="1" applyProtection="1">
      <alignment horizontal="center" vertical="center"/>
      <protection locked="0"/>
    </xf>
    <xf numFmtId="165" fontId="12" fillId="0" borderId="0" xfId="1" applyNumberFormat="1" applyFont="1" applyBorder="1" applyAlignment="1">
      <alignment horizontal="center" vertical="center" wrapText="1"/>
    </xf>
    <xf numFmtId="2" fontId="11" fillId="0" borderId="0" xfId="1" applyNumberFormat="1" applyFont="1" applyBorder="1" applyAlignment="1">
      <alignment horizontal="center" vertical="center"/>
    </xf>
    <xf numFmtId="2" fontId="12" fillId="0" borderId="0" xfId="1" applyNumberFormat="1" applyFont="1" applyBorder="1" applyAlignment="1">
      <alignment horizontal="center" vertical="center" wrapText="1"/>
    </xf>
    <xf numFmtId="166" fontId="11" fillId="0" borderId="0" xfId="1" applyNumberFormat="1" applyFont="1" applyBorder="1" applyAlignment="1">
      <alignment horizontal="center" vertical="center"/>
    </xf>
    <xf numFmtId="164" fontId="12" fillId="0" borderId="0" xfId="1" applyNumberFormat="1" applyFont="1" applyBorder="1" applyAlignment="1">
      <alignment horizontal="center" vertical="center" wrapText="1"/>
    </xf>
    <xf numFmtId="1" fontId="12" fillId="0" borderId="0" xfId="1" applyNumberFormat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4" fontId="12" fillId="0" borderId="0" xfId="1" applyNumberFormat="1" applyFont="1" applyBorder="1" applyAlignment="1">
      <alignment horizontal="center" vertical="center" wrapText="1"/>
    </xf>
    <xf numFmtId="0" fontId="13" fillId="0" borderId="0" xfId="1" applyFont="1" applyBorder="1" applyAlignment="1">
      <alignment horizontal="center" vertical="center"/>
    </xf>
    <xf numFmtId="0" fontId="12" fillId="0" borderId="24" xfId="1" applyFont="1" applyBorder="1" applyAlignment="1">
      <alignment horizontal="center" vertical="center" wrapText="1"/>
    </xf>
    <xf numFmtId="164" fontId="8" fillId="0" borderId="8" xfId="1" applyNumberFormat="1" applyFont="1" applyBorder="1" applyAlignment="1" applyProtection="1">
      <alignment vertical="center"/>
      <protection locked="0"/>
    </xf>
    <xf numFmtId="1" fontId="8" fillId="0" borderId="8" xfId="1" applyNumberFormat="1" applyFont="1" applyBorder="1" applyAlignment="1" applyProtection="1">
      <alignment vertical="center"/>
      <protection locked="0"/>
    </xf>
    <xf numFmtId="1" fontId="7" fillId="3" borderId="45" xfId="1" applyNumberFormat="1" applyFont="1" applyFill="1" applyBorder="1" applyAlignment="1">
      <alignment horizontal="center" vertical="center"/>
    </xf>
    <xf numFmtId="1" fontId="7" fillId="3" borderId="43" xfId="1" applyNumberFormat="1" applyFont="1" applyFill="1" applyBorder="1" applyAlignment="1">
      <alignment horizontal="center" vertical="center"/>
    </xf>
    <xf numFmtId="2" fontId="8" fillId="0" borderId="2" xfId="1" applyNumberFormat="1" applyFont="1" applyBorder="1" applyAlignment="1" applyProtection="1">
      <alignment vertical="center"/>
      <protection locked="0"/>
    </xf>
    <xf numFmtId="1" fontId="7" fillId="3" borderId="46" xfId="1" applyNumberFormat="1" applyFont="1" applyFill="1" applyBorder="1" applyAlignment="1">
      <alignment horizontal="center" vertical="center"/>
    </xf>
    <xf numFmtId="1" fontId="7" fillId="3" borderId="42" xfId="1" applyNumberFormat="1" applyFont="1" applyFill="1" applyBorder="1" applyAlignment="1">
      <alignment horizontal="center" vertical="center"/>
    </xf>
    <xf numFmtId="2" fontId="8" fillId="3" borderId="41" xfId="1" applyNumberFormat="1" applyFont="1" applyFill="1" applyBorder="1" applyAlignment="1">
      <alignment horizontal="center" vertical="center"/>
    </xf>
    <xf numFmtId="2" fontId="8" fillId="3" borderId="43" xfId="1" applyNumberFormat="1" applyFont="1" applyFill="1" applyBorder="1" applyAlignment="1">
      <alignment horizontal="center" vertical="center"/>
    </xf>
    <xf numFmtId="2" fontId="8" fillId="3" borderId="46" xfId="1" applyNumberFormat="1" applyFont="1" applyFill="1" applyBorder="1" applyAlignment="1">
      <alignment horizontal="center" vertical="center"/>
    </xf>
    <xf numFmtId="2" fontId="8" fillId="3" borderId="45" xfId="1" applyNumberFormat="1" applyFont="1" applyFill="1" applyBorder="1" applyAlignment="1">
      <alignment horizontal="center" vertical="center"/>
    </xf>
    <xf numFmtId="2" fontId="11" fillId="0" borderId="32" xfId="1" applyNumberFormat="1" applyFont="1" applyFill="1" applyBorder="1" applyAlignment="1" applyProtection="1">
      <alignment horizontal="left" vertical="center"/>
      <protection locked="0"/>
    </xf>
    <xf numFmtId="2" fontId="11" fillId="0" borderId="5" xfId="1" applyNumberFormat="1" applyFont="1" applyFill="1" applyBorder="1" applyAlignment="1" applyProtection="1">
      <alignment horizontal="left" vertical="center"/>
      <protection locked="0"/>
    </xf>
    <xf numFmtId="2" fontId="11" fillId="0" borderId="6" xfId="1" applyNumberFormat="1" applyFont="1" applyFill="1" applyBorder="1" applyAlignment="1" applyProtection="1">
      <alignment horizontal="left" vertical="center"/>
      <protection locked="0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4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1" fontId="11" fillId="0" borderId="4" xfId="1" applyNumberFormat="1" applyFont="1" applyFill="1" applyBorder="1" applyAlignment="1" applyProtection="1">
      <alignment horizontal="center" vertical="center"/>
      <protection locked="0"/>
    </xf>
    <xf numFmtId="1" fontId="11" fillId="0" borderId="6" xfId="1" applyNumberFormat="1" applyFont="1" applyFill="1" applyBorder="1" applyAlignment="1" applyProtection="1">
      <alignment horizontal="center" vertical="center"/>
      <protection locked="0"/>
    </xf>
    <xf numFmtId="0" fontId="11" fillId="0" borderId="4" xfId="1" applyFont="1" applyFill="1" applyBorder="1" applyAlignment="1" applyProtection="1">
      <alignment horizontal="center" vertical="center"/>
      <protection locked="0"/>
    </xf>
    <xf numFmtId="0" fontId="11" fillId="0" borderId="6" xfId="1" applyFont="1" applyFill="1" applyBorder="1" applyAlignment="1" applyProtection="1">
      <alignment horizontal="center" vertical="center"/>
      <protection locked="0"/>
    </xf>
    <xf numFmtId="2" fontId="12" fillId="0" borderId="4" xfId="1" applyNumberFormat="1" applyFont="1" applyFill="1" applyBorder="1" applyAlignment="1">
      <alignment horizontal="center" vertical="center" wrapText="1"/>
    </xf>
    <xf numFmtId="2" fontId="12" fillId="0" borderId="6" xfId="1" applyNumberFormat="1" applyFont="1" applyFill="1" applyBorder="1" applyAlignment="1">
      <alignment horizontal="center" vertical="center" wrapText="1"/>
    </xf>
    <xf numFmtId="2" fontId="11" fillId="0" borderId="4" xfId="1" applyNumberFormat="1" applyFont="1" applyFill="1" applyBorder="1" applyAlignment="1">
      <alignment horizontal="center" vertical="center"/>
    </xf>
    <xf numFmtId="2" fontId="11" fillId="0" borderId="6" xfId="1" applyNumberFormat="1" applyFont="1" applyFill="1" applyBorder="1" applyAlignment="1">
      <alignment horizontal="center" vertical="center"/>
    </xf>
    <xf numFmtId="2" fontId="11" fillId="0" borderId="4" xfId="1" applyNumberFormat="1" applyFont="1" applyFill="1" applyBorder="1" applyAlignment="1">
      <alignment horizontal="center" vertical="center" wrapText="1"/>
    </xf>
    <xf numFmtId="2" fontId="11" fillId="0" borderId="6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 wrapText="1"/>
    </xf>
    <xf numFmtId="164" fontId="11" fillId="0" borderId="6" xfId="1" applyNumberFormat="1" applyFont="1" applyFill="1" applyBorder="1" applyAlignment="1">
      <alignment horizontal="center" vertical="center" wrapText="1"/>
    </xf>
    <xf numFmtId="164" fontId="12" fillId="0" borderId="4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1" fontId="12" fillId="0" borderId="6" xfId="1" applyNumberFormat="1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  <xf numFmtId="165" fontId="12" fillId="0" borderId="4" xfId="1" applyNumberFormat="1" applyFont="1" applyFill="1" applyBorder="1" applyAlignment="1">
      <alignment horizontal="center" vertical="center" wrapText="1"/>
    </xf>
    <xf numFmtId="165" fontId="12" fillId="0" borderId="5" xfId="1" applyNumberFormat="1" applyFont="1" applyFill="1" applyBorder="1" applyAlignment="1">
      <alignment horizontal="center" vertical="center" wrapText="1"/>
    </xf>
    <xf numFmtId="165" fontId="12" fillId="0" borderId="6" xfId="1" applyNumberFormat="1" applyFont="1" applyFill="1" applyBorder="1" applyAlignment="1">
      <alignment horizontal="center" vertical="center" wrapText="1"/>
    </xf>
    <xf numFmtId="0" fontId="13" fillId="0" borderId="4" xfId="1" applyFont="1" applyFill="1" applyBorder="1" applyAlignment="1">
      <alignment horizontal="center" vertical="center"/>
    </xf>
    <xf numFmtId="0" fontId="13" fillId="0" borderId="6" xfId="1" applyFont="1" applyFill="1" applyBorder="1" applyAlignment="1">
      <alignment horizontal="center" vertical="center"/>
    </xf>
    <xf numFmtId="0" fontId="13" fillId="0" borderId="40" xfId="1" applyFont="1" applyFill="1" applyBorder="1" applyAlignment="1">
      <alignment horizontal="center" vertical="center"/>
    </xf>
    <xf numFmtId="1" fontId="13" fillId="0" borderId="40" xfId="1" applyNumberFormat="1" applyFont="1" applyFill="1" applyBorder="1" applyAlignment="1">
      <alignment horizontal="center" vertical="center"/>
    </xf>
    <xf numFmtId="2" fontId="11" fillId="0" borderId="40" xfId="1" applyNumberFormat="1" applyFont="1" applyFill="1" applyBorder="1" applyAlignment="1">
      <alignment horizontal="center" vertical="center" wrapText="1"/>
    </xf>
    <xf numFmtId="2" fontId="12" fillId="0" borderId="40" xfId="1" applyNumberFormat="1" applyFont="1" applyFill="1" applyBorder="1" applyAlignment="1">
      <alignment horizontal="center" vertical="center" wrapText="1"/>
    </xf>
    <xf numFmtId="2" fontId="11" fillId="0" borderId="40" xfId="1" applyNumberFormat="1" applyFont="1" applyFill="1" applyBorder="1" applyAlignment="1">
      <alignment horizontal="center" vertical="center"/>
    </xf>
    <xf numFmtId="2" fontId="12" fillId="0" borderId="40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40" xfId="1" applyFont="1" applyFill="1" applyBorder="1" applyAlignment="1">
      <alignment horizontal="center" vertical="center" wrapText="1"/>
    </xf>
    <xf numFmtId="0" fontId="12" fillId="0" borderId="33" xfId="1" applyFont="1" applyFill="1" applyBorder="1" applyAlignment="1">
      <alignment horizontal="center" vertical="center" wrapText="1"/>
    </xf>
    <xf numFmtId="2" fontId="11" fillId="0" borderId="18" xfId="1" applyNumberFormat="1" applyFont="1" applyFill="1" applyBorder="1" applyAlignment="1" applyProtection="1">
      <alignment horizontal="left" vertical="center"/>
      <protection locked="0"/>
    </xf>
    <xf numFmtId="2" fontId="11" fillId="0" borderId="8" xfId="1" applyNumberFormat="1" applyFont="1" applyFill="1" applyBorder="1" applyAlignment="1" applyProtection="1">
      <alignment horizontal="left" vertical="center"/>
      <protection locked="0"/>
    </xf>
    <xf numFmtId="2" fontId="11" fillId="0" borderId="9" xfId="1" applyNumberFormat="1" applyFont="1" applyFill="1" applyBorder="1" applyAlignment="1" applyProtection="1">
      <alignment horizontal="left" vertical="center"/>
      <protection locked="0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164" fontId="11" fillId="0" borderId="7" xfId="1" applyNumberFormat="1" applyFont="1" applyFill="1" applyBorder="1" applyAlignment="1" applyProtection="1">
      <alignment horizontal="center" vertical="center"/>
      <protection locked="0"/>
    </xf>
    <xf numFmtId="164" fontId="11" fillId="0" borderId="9" xfId="1" applyNumberFormat="1" applyFont="1" applyFill="1" applyBorder="1" applyAlignment="1" applyProtection="1">
      <alignment horizontal="center" vertical="center"/>
      <protection locked="0"/>
    </xf>
    <xf numFmtId="0" fontId="11" fillId="0" borderId="7" xfId="1" applyFont="1" applyFill="1" applyBorder="1" applyAlignment="1" applyProtection="1">
      <alignment horizontal="center" vertical="center"/>
      <protection locked="0"/>
    </xf>
    <xf numFmtId="0" fontId="11" fillId="0" borderId="9" xfId="1" applyFont="1" applyFill="1" applyBorder="1" applyAlignment="1" applyProtection="1">
      <alignment horizontal="center" vertical="center"/>
      <protection locked="0"/>
    </xf>
    <xf numFmtId="2" fontId="12" fillId="0" borderId="7" xfId="1" applyNumberFormat="1" applyFont="1" applyFill="1" applyBorder="1" applyAlignment="1">
      <alignment horizontal="center" vertical="center" wrapText="1"/>
    </xf>
    <xf numFmtId="2" fontId="12" fillId="0" borderId="9" xfId="1" applyNumberFormat="1" applyFont="1" applyFill="1" applyBorder="1" applyAlignment="1">
      <alignment horizontal="center" vertical="center" wrapText="1"/>
    </xf>
    <xf numFmtId="2" fontId="11" fillId="0" borderId="7" xfId="1" applyNumberFormat="1" applyFont="1" applyFill="1" applyBorder="1" applyAlignment="1">
      <alignment horizontal="center" vertical="center"/>
    </xf>
    <xf numFmtId="2" fontId="11" fillId="0" borderId="9" xfId="1" applyNumberFormat="1" applyFont="1" applyFill="1" applyBorder="1" applyAlignment="1">
      <alignment horizontal="center" vertical="center"/>
    </xf>
    <xf numFmtId="164" fontId="12" fillId="0" borderId="7" xfId="1" applyNumberFormat="1" applyFont="1" applyFill="1" applyBorder="1" applyAlignment="1">
      <alignment horizontal="center" vertical="center" wrapText="1"/>
    </xf>
    <xf numFmtId="164" fontId="12" fillId="0" borderId="9" xfId="1" applyNumberFormat="1" applyFont="1" applyFill="1" applyBorder="1" applyAlignment="1">
      <alignment horizontal="center" vertical="center" wrapText="1"/>
    </xf>
    <xf numFmtId="1" fontId="12" fillId="0" borderId="7" xfId="1" applyNumberFormat="1" applyFont="1" applyFill="1" applyBorder="1" applyAlignment="1">
      <alignment horizontal="center" vertical="center" wrapText="1"/>
    </xf>
    <xf numFmtId="1" fontId="12" fillId="0" borderId="9" xfId="1" applyNumberFormat="1" applyFont="1" applyFill="1" applyBorder="1" applyAlignment="1">
      <alignment horizontal="center" vertical="center" wrapText="1"/>
    </xf>
    <xf numFmtId="1" fontId="12" fillId="0" borderId="8" xfId="1" applyNumberFormat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4" fontId="12" fillId="0" borderId="7" xfId="1" applyNumberFormat="1" applyFont="1" applyFill="1" applyBorder="1" applyAlignment="1">
      <alignment horizontal="center" vertical="center" wrapText="1"/>
    </xf>
    <xf numFmtId="4" fontId="12" fillId="0" borderId="8" xfId="1" applyNumberFormat="1" applyFont="1" applyFill="1" applyBorder="1" applyAlignment="1">
      <alignment horizontal="center" vertical="center" wrapText="1"/>
    </xf>
    <xf numFmtId="4" fontId="12" fillId="0" borderId="9" xfId="1" applyNumberFormat="1" applyFont="1" applyFill="1" applyBorder="1" applyAlignment="1">
      <alignment horizontal="center" vertical="center" wrapText="1"/>
    </xf>
    <xf numFmtId="165" fontId="12" fillId="0" borderId="7" xfId="1" applyNumberFormat="1" applyFont="1" applyFill="1" applyBorder="1" applyAlignment="1">
      <alignment horizontal="center" vertical="center" wrapText="1"/>
    </xf>
    <xf numFmtId="165" fontId="12" fillId="0" borderId="8" xfId="1" applyNumberFormat="1" applyFont="1" applyFill="1" applyBorder="1" applyAlignment="1">
      <alignment horizontal="center" vertical="center" wrapText="1"/>
    </xf>
    <xf numFmtId="165" fontId="12" fillId="0" borderId="9" xfId="1" applyNumberFormat="1" applyFont="1" applyFill="1" applyBorder="1" applyAlignment="1">
      <alignment horizontal="center" vertical="center" wrapText="1"/>
    </xf>
    <xf numFmtId="0" fontId="13" fillId="0" borderId="7" xfId="1" applyFont="1" applyFill="1" applyBorder="1" applyAlignment="1">
      <alignment horizontal="center" vertical="center"/>
    </xf>
    <xf numFmtId="0" fontId="13" fillId="0" borderId="9" xfId="1" applyFont="1" applyFill="1" applyBorder="1" applyAlignment="1">
      <alignment horizontal="center" vertical="center"/>
    </xf>
    <xf numFmtId="0" fontId="13" fillId="0" borderId="14" xfId="1" applyFont="1" applyFill="1" applyBorder="1" applyAlignment="1">
      <alignment horizontal="center" vertical="center"/>
    </xf>
    <xf numFmtId="1" fontId="13" fillId="0" borderId="14" xfId="1" applyNumberFormat="1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center" vertical="center" wrapText="1"/>
    </xf>
    <xf numFmtId="2" fontId="12" fillId="0" borderId="14" xfId="1" applyNumberFormat="1" applyFont="1" applyFill="1" applyBorder="1" applyAlignment="1">
      <alignment horizontal="center" vertical="center" wrapText="1"/>
    </xf>
    <xf numFmtId="2" fontId="11" fillId="0" borderId="14" xfId="1" applyNumberFormat="1" applyFont="1" applyFill="1" applyBorder="1" applyAlignment="1">
      <alignment horizontal="center" vertical="center"/>
    </xf>
    <xf numFmtId="2" fontId="12" fillId="0" borderId="14" xfId="1" applyNumberFormat="1" applyFont="1" applyFill="1" applyBorder="1" applyAlignment="1" applyProtection="1">
      <alignment horizontal="center" vertical="center" wrapText="1"/>
      <protection hidden="1"/>
    </xf>
    <xf numFmtId="2" fontId="12" fillId="0" borderId="14" xfId="1" applyNumberFormat="1" applyFont="1" applyFill="1" applyBorder="1" applyAlignment="1">
      <alignment vertical="center" wrapText="1"/>
    </xf>
    <xf numFmtId="0" fontId="12" fillId="0" borderId="14" xfId="1" applyFont="1" applyFill="1" applyBorder="1" applyAlignment="1">
      <alignment horizontal="center" vertical="center" wrapText="1"/>
    </xf>
    <xf numFmtId="0" fontId="12" fillId="0" borderId="15" xfId="1" applyFont="1" applyFill="1" applyBorder="1" applyAlignment="1">
      <alignment horizontal="center" vertical="center" wrapText="1"/>
    </xf>
    <xf numFmtId="2" fontId="11" fillId="0" borderId="7" xfId="1" applyNumberFormat="1" applyFont="1" applyFill="1" applyBorder="1" applyAlignment="1" applyProtection="1">
      <alignment horizontal="center" vertical="center"/>
      <protection locked="0"/>
    </xf>
    <xf numFmtId="2" fontId="11" fillId="0" borderId="8" xfId="1" applyNumberFormat="1" applyFont="1" applyFill="1" applyBorder="1" applyAlignment="1" applyProtection="1">
      <alignment horizontal="center" vertical="center"/>
      <protection locked="0"/>
    </xf>
    <xf numFmtId="2" fontId="11" fillId="0" borderId="9" xfId="1" applyNumberFormat="1" applyFont="1" applyFill="1" applyBorder="1" applyAlignment="1" applyProtection="1">
      <alignment horizontal="center" vertical="center"/>
      <protection locked="0"/>
    </xf>
    <xf numFmtId="166" fontId="11" fillId="0" borderId="7" xfId="1" applyNumberFormat="1" applyFont="1" applyFill="1" applyBorder="1" applyAlignment="1">
      <alignment horizontal="center" vertical="center"/>
    </xf>
    <xf numFmtId="166" fontId="11" fillId="0" borderId="8" xfId="1" applyNumberFormat="1" applyFont="1" applyFill="1" applyBorder="1" applyAlignment="1">
      <alignment horizontal="center" vertical="center"/>
    </xf>
    <xf numFmtId="166" fontId="11" fillId="0" borderId="9" xfId="1" applyNumberFormat="1" applyFont="1" applyFill="1" applyBorder="1" applyAlignment="1">
      <alignment horizontal="center" vertical="center"/>
    </xf>
    <xf numFmtId="164" fontId="12" fillId="0" borderId="14" xfId="1" applyNumberFormat="1" applyFont="1" applyFill="1" applyBorder="1" applyAlignment="1">
      <alignment horizontal="center" vertical="center" wrapText="1"/>
    </xf>
    <xf numFmtId="0" fontId="12" fillId="0" borderId="19" xfId="1" applyFont="1" applyFill="1" applyBorder="1" applyAlignment="1">
      <alignment horizontal="center" vertical="center" wrapText="1"/>
    </xf>
    <xf numFmtId="1" fontId="13" fillId="0" borderId="13" xfId="1" applyNumberFormat="1" applyFont="1" applyFill="1" applyBorder="1" applyAlignment="1">
      <alignment horizontal="center" vertical="center"/>
    </xf>
    <xf numFmtId="2" fontId="11" fillId="0" borderId="13" xfId="1" applyNumberFormat="1" applyFont="1" applyFill="1" applyBorder="1" applyAlignment="1">
      <alignment horizontal="center" vertical="center" wrapText="1"/>
    </xf>
    <xf numFmtId="2" fontId="12" fillId="0" borderId="13" xfId="1" applyNumberFormat="1" applyFont="1" applyFill="1" applyBorder="1" applyAlignment="1">
      <alignment horizontal="center" vertical="center" wrapText="1"/>
    </xf>
    <xf numFmtId="2" fontId="11" fillId="0" borderId="13" xfId="1" applyNumberFormat="1" applyFont="1" applyFill="1" applyBorder="1" applyAlignment="1">
      <alignment horizontal="center" vertical="center"/>
    </xf>
    <xf numFmtId="2" fontId="12" fillId="0" borderId="13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0" xfId="1" applyNumberFormat="1" applyFill="1"/>
    <xf numFmtId="2" fontId="21" fillId="0" borderId="0" xfId="1" applyNumberFormat="1" applyFont="1" applyFill="1" applyAlignment="1">
      <alignment wrapText="1"/>
    </xf>
    <xf numFmtId="164" fontId="21" fillId="0" borderId="0" xfId="1" applyNumberFormat="1" applyFont="1" applyFill="1" applyAlignment="1">
      <alignment wrapText="1"/>
    </xf>
    <xf numFmtId="0" fontId="2" fillId="0" borderId="0" xfId="1" applyFill="1"/>
    <xf numFmtId="0" fontId="11" fillId="3" borderId="28" xfId="1" applyFont="1" applyFill="1" applyBorder="1" applyAlignment="1">
      <alignment horizontal="center" vertical="center" wrapText="1"/>
    </xf>
    <xf numFmtId="0" fontId="11" fillId="3" borderId="14" xfId="1" applyFont="1" applyFill="1" applyBorder="1" applyAlignment="1">
      <alignment horizontal="center" vertical="center" wrapText="1"/>
    </xf>
    <xf numFmtId="0" fontId="11" fillId="0" borderId="40" xfId="1" applyFont="1" applyBorder="1" applyAlignment="1">
      <alignment horizontal="center" vertical="center" wrapText="1"/>
    </xf>
    <xf numFmtId="0" fontId="11" fillId="0" borderId="28" xfId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2" fontId="11" fillId="0" borderId="14" xfId="1" applyNumberFormat="1" applyFont="1" applyFill="1" applyBorder="1" applyAlignment="1">
      <alignment horizontal="center"/>
    </xf>
    <xf numFmtId="1" fontId="11" fillId="0" borderId="40" xfId="1" applyNumberFormat="1" applyFont="1" applyFill="1" applyBorder="1" applyAlignment="1">
      <alignment horizontal="center" vertical="center"/>
    </xf>
    <xf numFmtId="12" fontId="11" fillId="0" borderId="40" xfId="1" applyNumberFormat="1" applyFont="1" applyFill="1" applyBorder="1" applyAlignment="1">
      <alignment horizontal="center" vertical="center" wrapText="1"/>
    </xf>
    <xf numFmtId="2" fontId="8" fillId="0" borderId="40" xfId="1" applyNumberFormat="1" applyFont="1" applyFill="1" applyBorder="1" applyAlignment="1">
      <alignment horizontal="center" vertical="center" wrapText="1"/>
    </xf>
    <xf numFmtId="0" fontId="11" fillId="0" borderId="48" xfId="1" applyFont="1" applyFill="1" applyBorder="1" applyAlignment="1">
      <alignment horizontal="center" vertical="center"/>
    </xf>
    <xf numFmtId="1" fontId="11" fillId="0" borderId="14" xfId="1" applyNumberFormat="1" applyFont="1" applyFill="1" applyBorder="1" applyAlignment="1">
      <alignment horizontal="center" vertical="center"/>
    </xf>
    <xf numFmtId="12" fontId="11" fillId="0" borderId="14" xfId="1" applyNumberFormat="1" applyFont="1" applyFill="1" applyBorder="1" applyAlignment="1">
      <alignment horizontal="center" vertical="center" wrapText="1"/>
    </xf>
    <xf numFmtId="2" fontId="8" fillId="0" borderId="14" xfId="1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28" xfId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/>
    </xf>
    <xf numFmtId="2" fontId="11" fillId="0" borderId="14" xfId="1" applyNumberFormat="1" applyFont="1" applyFill="1" applyBorder="1" applyAlignment="1">
      <alignment horizontal="center" vertical="center"/>
    </xf>
    <xf numFmtId="1" fontId="11" fillId="0" borderId="14" xfId="1" applyNumberFormat="1" applyFont="1" applyFill="1" applyBorder="1" applyAlignment="1">
      <alignment horizontal="center" vertical="center"/>
    </xf>
    <xf numFmtId="12" fontId="11" fillId="0" borderId="14" xfId="1" applyNumberFormat="1" applyFont="1" applyFill="1" applyBorder="1" applyAlignment="1">
      <alignment horizontal="center" vertical="center" wrapText="1"/>
    </xf>
    <xf numFmtId="2" fontId="8" fillId="0" borderId="14" xfId="1" applyNumberFormat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/>
    </xf>
    <xf numFmtId="0" fontId="11" fillId="0" borderId="49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/>
    </xf>
    <xf numFmtId="1" fontId="11" fillId="0" borderId="13" xfId="1" applyNumberFormat="1" applyFont="1" applyFill="1" applyBorder="1" applyAlignment="1">
      <alignment horizontal="center" vertical="center"/>
    </xf>
    <xf numFmtId="12" fontId="11" fillId="0" borderId="13" xfId="1" applyNumberFormat="1" applyFont="1" applyFill="1" applyBorder="1" applyAlignment="1">
      <alignment horizontal="center" vertical="center" wrapText="1"/>
    </xf>
    <xf numFmtId="2" fontId="8" fillId="0" borderId="13" xfId="1" applyNumberFormat="1" applyFont="1" applyFill="1" applyBorder="1" applyAlignment="1">
      <alignment horizontal="center" vertical="center" wrapText="1"/>
    </xf>
    <xf numFmtId="0" fontId="11" fillId="0" borderId="17" xfId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/>
    </xf>
    <xf numFmtId="0" fontId="11" fillId="0" borderId="50" xfId="1" applyFont="1" applyFill="1" applyBorder="1" applyAlignment="1">
      <alignment horizontal="center" vertical="center"/>
    </xf>
    <xf numFmtId="0" fontId="11" fillId="3" borderId="14" xfId="1" applyFont="1" applyFill="1" applyBorder="1" applyAlignment="1">
      <alignment horizontal="center" vertical="center"/>
    </xf>
    <xf numFmtId="0" fontId="11" fillId="0" borderId="47" xfId="1" applyFont="1" applyFill="1" applyBorder="1" applyAlignment="1">
      <alignment horizontal="center" vertical="center" wrapText="1"/>
    </xf>
    <xf numFmtId="0" fontId="11" fillId="0" borderId="40" xfId="1" applyFont="1" applyFill="1" applyBorder="1" applyAlignment="1">
      <alignment horizontal="center" vertical="center" wrapText="1"/>
    </xf>
    <xf numFmtId="0" fontId="11" fillId="0" borderId="40" xfId="1" applyFont="1" applyFill="1" applyBorder="1" applyAlignment="1">
      <alignment horizontal="center"/>
    </xf>
    <xf numFmtId="2" fontId="11" fillId="0" borderId="40" xfId="1" applyNumberFormat="1" applyFont="1" applyFill="1" applyBorder="1" applyAlignment="1">
      <alignment horizontal="center"/>
    </xf>
    <xf numFmtId="0" fontId="20" fillId="5" borderId="45" xfId="1" applyFont="1" applyFill="1" applyBorder="1" applyAlignment="1">
      <alignment horizontal="center" vertical="center" wrapText="1"/>
    </xf>
    <xf numFmtId="0" fontId="20" fillId="5" borderId="43" xfId="1" applyFont="1" applyFill="1" applyBorder="1" applyAlignment="1">
      <alignment horizontal="center" vertical="center"/>
    </xf>
    <xf numFmtId="0" fontId="20" fillId="5" borderId="43" xfId="1" applyFont="1" applyFill="1" applyBorder="1" applyAlignment="1">
      <alignment horizontal="center" vertical="center" wrapText="1"/>
    </xf>
    <xf numFmtId="0" fontId="20" fillId="5" borderId="46" xfId="1" applyFont="1" applyFill="1" applyBorder="1" applyAlignment="1">
      <alignment horizontal="center" vertical="center" wrapText="1"/>
    </xf>
    <xf numFmtId="0" fontId="11" fillId="0" borderId="44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44" xfId="1" applyFont="1" applyFill="1" applyBorder="1" applyAlignment="1">
      <alignment horizontal="center" vertical="center" wrapText="1"/>
    </xf>
    <xf numFmtId="0" fontId="11" fillId="0" borderId="13" xfId="1" applyFont="1" applyBorder="1" applyAlignment="1">
      <alignment horizontal="center" vertical="center"/>
    </xf>
    <xf numFmtId="0" fontId="11" fillId="0" borderId="13" xfId="1" applyFont="1" applyBorder="1" applyAlignment="1">
      <alignment horizontal="center" vertical="center" wrapText="1"/>
    </xf>
    <xf numFmtId="0" fontId="11" fillId="0" borderId="44" xfId="1" applyFont="1" applyBorder="1" applyAlignment="1">
      <alignment horizontal="center" vertical="center"/>
    </xf>
    <xf numFmtId="0" fontId="11" fillId="0" borderId="44" xfId="1" applyFont="1" applyBorder="1" applyAlignment="1">
      <alignment horizontal="center" vertical="center" wrapText="1"/>
    </xf>
    <xf numFmtId="0" fontId="11" fillId="0" borderId="40" xfId="1" applyFont="1" applyBorder="1" applyAlignment="1">
      <alignment horizontal="center" vertical="center"/>
    </xf>
  </cellXfs>
  <cellStyles count="3">
    <cellStyle name="Currency 2" xfId="2" xr:uid="{C83541DD-B560-40F5-8184-49A6A6D2E8D2}"/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CCFFCC"/>
      <color rgb="FFFF66CC"/>
      <color rgb="FF00FF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R73"/>
  <sheetViews>
    <sheetView showGridLines="0" tabSelected="1" view="pageBreakPreview" topLeftCell="A44" zoomScale="160" zoomScaleNormal="160" zoomScaleSheetLayoutView="160" workbookViewId="0">
      <selection activeCell="A22" sqref="A22:M22"/>
    </sheetView>
  </sheetViews>
  <sheetFormatPr defaultColWidth="2.44140625" defaultRowHeight="13.2" x14ac:dyDescent="0.25"/>
  <cols>
    <col min="1" max="7" width="2.6640625" style="1" customWidth="1"/>
    <col min="8" max="8" width="3" style="1" customWidth="1"/>
    <col min="9" max="11" width="2.6640625" style="1" customWidth="1"/>
    <col min="12" max="12" width="2.88671875" style="1" customWidth="1"/>
    <col min="13" max="13" width="3" style="1" customWidth="1"/>
    <col min="14" max="16" width="3.6640625" style="1" customWidth="1"/>
    <col min="17" max="18" width="3" style="1" customWidth="1"/>
    <col min="19" max="19" width="3.44140625" style="1" customWidth="1"/>
    <col min="20" max="20" width="1.5546875" style="1" customWidth="1"/>
    <col min="21" max="21" width="2.88671875" style="1" customWidth="1"/>
    <col min="22" max="22" width="1.44140625" style="1" customWidth="1"/>
    <col min="23" max="23" width="2" style="1" customWidth="1"/>
    <col min="24" max="24" width="1.33203125" style="1" customWidth="1"/>
    <col min="25" max="25" width="3" style="1" customWidth="1"/>
    <col min="26" max="30" width="2.6640625" style="1" customWidth="1"/>
    <col min="31" max="31" width="4.33203125" style="1" customWidth="1"/>
    <col min="32" max="35" width="2.6640625" style="1" customWidth="1"/>
    <col min="36" max="36" width="2.33203125" style="1" customWidth="1"/>
    <col min="37" max="37" width="2.109375" style="1" customWidth="1"/>
    <col min="38" max="38" width="1.88671875" style="1" customWidth="1"/>
    <col min="39" max="40" width="2.6640625" style="1" customWidth="1"/>
    <col min="41" max="41" width="3.5546875" style="1" customWidth="1"/>
    <col min="42" max="42" width="2.6640625" style="1" customWidth="1"/>
    <col min="43" max="43" width="3.33203125" style="1" customWidth="1"/>
    <col min="44" max="44" width="4.44140625" style="1" customWidth="1"/>
    <col min="45" max="45" width="4" style="1" customWidth="1"/>
    <col min="46" max="46" width="3.88671875" style="1" customWidth="1"/>
    <col min="47" max="52" width="2.6640625" style="1" hidden="1" customWidth="1"/>
    <col min="53" max="55" width="3" style="1" customWidth="1"/>
    <col min="56" max="60" width="2.6640625" style="1" customWidth="1"/>
    <col min="61" max="63" width="3.33203125" style="1" customWidth="1"/>
    <col min="64" max="66" width="2.44140625" style="1" customWidth="1"/>
    <col min="67" max="75" width="2.6640625" style="1" customWidth="1"/>
    <col min="76" max="77" width="3.33203125" style="1" customWidth="1"/>
    <col min="78" max="78" width="4.44140625" style="1" customWidth="1"/>
    <col min="79" max="79" width="3.6640625" style="1" customWidth="1"/>
    <col min="80" max="80" width="3.5546875" style="1" customWidth="1"/>
    <col min="81" max="81" width="3" style="1" customWidth="1"/>
    <col min="82" max="82" width="3.44140625" style="1" customWidth="1"/>
    <col min="83" max="83" width="3" style="1" customWidth="1"/>
    <col min="84" max="85" width="3.33203125" style="1" customWidth="1"/>
    <col min="86" max="88" width="2.6640625" style="1" customWidth="1"/>
    <col min="89" max="91" width="3.44140625" style="1" customWidth="1"/>
    <col min="92" max="92" width="3.33203125" style="1" customWidth="1"/>
    <col min="93" max="93" width="2.88671875" style="1" customWidth="1"/>
    <col min="94" max="94" width="3" style="1" customWidth="1"/>
    <col min="95" max="95" width="2.44140625" style="1" customWidth="1"/>
    <col min="96" max="96" width="2.33203125" style="1" customWidth="1"/>
    <col min="97" max="100" width="2.6640625" style="1" customWidth="1"/>
    <col min="101" max="109" width="2.44140625" style="1" customWidth="1"/>
    <col min="110" max="111" width="3.33203125" style="1" customWidth="1"/>
    <col min="112" max="113" width="4.88671875" style="1" customWidth="1"/>
    <col min="114" max="114" width="2.6640625" style="1" customWidth="1"/>
    <col min="115" max="115" width="1.88671875" style="1" customWidth="1"/>
    <col min="116" max="117" width="3.6640625" style="1" customWidth="1"/>
    <col min="118" max="119" width="7" style="1" customWidth="1"/>
    <col min="120" max="120" width="5.6640625" style="1" customWidth="1"/>
    <col min="121" max="16384" width="2.44140625" style="1"/>
  </cols>
  <sheetData>
    <row r="1" spans="1:121" ht="13.8" x14ac:dyDescent="0.25">
      <c r="A1" s="9"/>
      <c r="B1" s="10"/>
      <c r="C1" s="10"/>
      <c r="D1" s="10"/>
      <c r="E1" s="10"/>
      <c r="F1" s="10"/>
      <c r="G1" s="10"/>
      <c r="H1" s="10"/>
      <c r="I1" s="10"/>
      <c r="J1" s="10"/>
      <c r="K1" s="11"/>
      <c r="L1" s="11"/>
      <c r="M1" s="11"/>
      <c r="N1" s="11"/>
      <c r="O1" s="11"/>
      <c r="P1" s="12"/>
      <c r="Q1" s="12"/>
      <c r="R1" s="12"/>
      <c r="S1" s="12"/>
      <c r="T1" s="12"/>
      <c r="U1" s="12"/>
      <c r="V1" s="12"/>
      <c r="W1" s="12"/>
      <c r="X1" s="12"/>
      <c r="Y1" s="12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5"/>
      <c r="CV1" s="15"/>
      <c r="CW1" s="15"/>
      <c r="CX1" s="15"/>
      <c r="CY1" s="15"/>
      <c r="CZ1" s="15"/>
      <c r="DA1" s="15"/>
      <c r="DB1" s="15"/>
      <c r="DC1" s="15"/>
      <c r="DD1" s="15"/>
      <c r="DE1" s="15"/>
      <c r="DF1" s="15"/>
      <c r="DG1" s="15"/>
      <c r="DH1" s="15"/>
      <c r="DI1" s="15"/>
      <c r="DJ1" s="15"/>
      <c r="DK1" s="15"/>
      <c r="DL1" s="15"/>
      <c r="DM1" s="16"/>
    </row>
    <row r="2" spans="1:121" ht="12.75" customHeight="1" x14ac:dyDescent="0.25">
      <c r="A2" s="17"/>
      <c r="K2" s="3"/>
      <c r="L2" s="3"/>
      <c r="M2" s="3"/>
      <c r="N2" s="148" t="s">
        <v>0</v>
      </c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B2" s="149"/>
      <c r="AC2" s="149"/>
      <c r="AD2" s="149"/>
      <c r="AE2" s="149"/>
      <c r="AF2" s="149"/>
      <c r="AG2" s="149"/>
      <c r="AH2" s="149"/>
      <c r="AI2" s="149"/>
      <c r="AJ2" s="149"/>
      <c r="AK2" s="149"/>
      <c r="AL2" s="149"/>
      <c r="AM2" s="149"/>
      <c r="AN2" s="149"/>
      <c r="AO2" s="149"/>
      <c r="AP2" s="149"/>
      <c r="AQ2" s="149"/>
      <c r="AR2" s="149"/>
      <c r="AS2" s="149"/>
      <c r="AT2" s="149"/>
      <c r="AU2" s="149"/>
      <c r="AV2" s="149"/>
      <c r="AW2" s="149"/>
      <c r="AX2" s="149"/>
      <c r="AY2" s="149"/>
      <c r="AZ2" s="149"/>
      <c r="BA2" s="149"/>
      <c r="BB2" s="149"/>
      <c r="BC2" s="149"/>
      <c r="BD2" s="149"/>
      <c r="BE2" s="149"/>
      <c r="BF2" s="149"/>
      <c r="BG2" s="149"/>
      <c r="BH2" s="149"/>
      <c r="BI2" s="149"/>
      <c r="BJ2" s="149"/>
      <c r="BK2" s="149"/>
      <c r="BL2" s="149"/>
      <c r="BM2" s="149"/>
      <c r="BN2" s="149"/>
      <c r="BO2" s="149"/>
      <c r="BP2" s="149"/>
      <c r="BQ2" s="149"/>
      <c r="BR2" s="149"/>
      <c r="BS2" s="149"/>
      <c r="BT2" s="149"/>
      <c r="BU2" s="149"/>
      <c r="BV2" s="149"/>
      <c r="BW2" s="149"/>
      <c r="BX2" s="149"/>
      <c r="BY2" s="149"/>
      <c r="BZ2" s="149"/>
      <c r="CA2" s="149"/>
      <c r="CB2" s="149"/>
      <c r="CC2" s="149"/>
      <c r="CD2" s="149"/>
      <c r="CE2" s="149"/>
      <c r="CF2" s="149"/>
      <c r="CG2" s="150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18"/>
    </row>
    <row r="3" spans="1:121" ht="12.75" customHeight="1" x14ac:dyDescent="0.25">
      <c r="A3" s="17"/>
      <c r="K3" s="3"/>
      <c r="L3" s="3"/>
      <c r="M3" s="3"/>
      <c r="N3" s="151"/>
      <c r="O3" s="152"/>
      <c r="P3" s="152"/>
      <c r="Q3" s="152"/>
      <c r="R3" s="152"/>
      <c r="S3" s="152"/>
      <c r="T3" s="152"/>
      <c r="U3" s="152"/>
      <c r="V3" s="152"/>
      <c r="W3" s="152"/>
      <c r="X3" s="152"/>
      <c r="Y3" s="152"/>
      <c r="Z3" s="152"/>
      <c r="AA3" s="152"/>
      <c r="AB3" s="152"/>
      <c r="AC3" s="152"/>
      <c r="AD3" s="152"/>
      <c r="AE3" s="152"/>
      <c r="AF3" s="152"/>
      <c r="AG3" s="152"/>
      <c r="AH3" s="152"/>
      <c r="AI3" s="152"/>
      <c r="AJ3" s="152"/>
      <c r="AK3" s="152"/>
      <c r="AL3" s="152"/>
      <c r="AM3" s="152"/>
      <c r="AN3" s="152"/>
      <c r="AO3" s="152"/>
      <c r="AP3" s="152"/>
      <c r="AQ3" s="152"/>
      <c r="AR3" s="152"/>
      <c r="AS3" s="152"/>
      <c r="AT3" s="152"/>
      <c r="AU3" s="152"/>
      <c r="AV3" s="152"/>
      <c r="AW3" s="152"/>
      <c r="AX3" s="152"/>
      <c r="AY3" s="152"/>
      <c r="AZ3" s="152"/>
      <c r="BA3" s="152"/>
      <c r="BB3" s="152"/>
      <c r="BC3" s="152"/>
      <c r="BD3" s="152"/>
      <c r="BE3" s="152"/>
      <c r="BF3" s="152"/>
      <c r="BG3" s="152"/>
      <c r="BH3" s="152"/>
      <c r="BI3" s="152"/>
      <c r="BJ3" s="152"/>
      <c r="BK3" s="152"/>
      <c r="BL3" s="152"/>
      <c r="BM3" s="152"/>
      <c r="BN3" s="152"/>
      <c r="BO3" s="152"/>
      <c r="BP3" s="152"/>
      <c r="BQ3" s="152"/>
      <c r="BR3" s="152"/>
      <c r="BS3" s="152"/>
      <c r="BT3" s="152"/>
      <c r="BU3" s="152"/>
      <c r="BV3" s="152"/>
      <c r="BW3" s="152"/>
      <c r="BX3" s="152"/>
      <c r="BY3" s="152"/>
      <c r="BZ3" s="152"/>
      <c r="CA3" s="152"/>
      <c r="CB3" s="152"/>
      <c r="CC3" s="152"/>
      <c r="CD3" s="152"/>
      <c r="CE3" s="152"/>
      <c r="CF3" s="152"/>
      <c r="CG3" s="153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18"/>
    </row>
    <row r="4" spans="1:121" ht="12.75" customHeight="1" thickBot="1" x14ac:dyDescent="0.3">
      <c r="A4" s="17"/>
      <c r="DL4" s="5"/>
      <c r="DM4" s="19"/>
    </row>
    <row r="5" spans="1:121" ht="41.25" customHeight="1" thickBot="1" x14ac:dyDescent="0.3">
      <c r="A5" s="146" t="s">
        <v>1</v>
      </c>
      <c r="B5" s="147"/>
      <c r="C5" s="147"/>
      <c r="D5" s="147"/>
      <c r="E5" s="147"/>
      <c r="F5" s="147"/>
      <c r="G5" s="147"/>
      <c r="H5" s="147"/>
      <c r="I5" s="147"/>
      <c r="J5" s="147"/>
      <c r="K5" s="147"/>
      <c r="L5" s="147"/>
      <c r="M5" s="145"/>
      <c r="N5" s="144" t="s">
        <v>2</v>
      </c>
      <c r="O5" s="147"/>
      <c r="P5" s="147"/>
      <c r="Q5" s="147"/>
      <c r="R5" s="147"/>
      <c r="S5" s="147"/>
      <c r="T5" s="147"/>
      <c r="U5" s="147"/>
      <c r="V5" s="147"/>
      <c r="W5" s="147"/>
      <c r="X5" s="147"/>
      <c r="Y5" s="145"/>
      <c r="Z5" s="144" t="s">
        <v>3</v>
      </c>
      <c r="AA5" s="147"/>
      <c r="AB5" s="147"/>
      <c r="AC5" s="147"/>
      <c r="AD5" s="147"/>
      <c r="AE5" s="147"/>
      <c r="AF5" s="147"/>
      <c r="AG5" s="147"/>
      <c r="AH5" s="147"/>
      <c r="AI5" s="147"/>
      <c r="AJ5" s="147"/>
      <c r="AK5" s="147"/>
      <c r="AL5" s="147"/>
      <c r="AM5" s="147"/>
      <c r="AN5" s="147"/>
      <c r="AO5" s="147"/>
      <c r="AP5" s="147"/>
      <c r="AQ5" s="147"/>
      <c r="AR5" s="147"/>
      <c r="AS5" s="147"/>
      <c r="AT5" s="147"/>
      <c r="AU5" s="147"/>
      <c r="AV5" s="147"/>
      <c r="AW5" s="147"/>
      <c r="AX5" s="147"/>
      <c r="AY5" s="147"/>
      <c r="AZ5" s="145"/>
      <c r="BA5" s="144" t="s">
        <v>4</v>
      </c>
      <c r="BB5" s="147"/>
      <c r="BC5" s="147"/>
      <c r="BD5" s="147"/>
      <c r="BE5" s="147"/>
      <c r="BF5" s="147"/>
      <c r="BG5" s="147"/>
      <c r="BH5" s="147"/>
      <c r="BI5" s="147"/>
      <c r="BJ5" s="147"/>
      <c r="BK5" s="147"/>
      <c r="BL5" s="147"/>
      <c r="BM5" s="147"/>
      <c r="BN5" s="145"/>
      <c r="BO5" s="144" t="s">
        <v>5</v>
      </c>
      <c r="BP5" s="147"/>
      <c r="BQ5" s="147"/>
      <c r="BR5" s="147"/>
      <c r="BS5" s="147"/>
      <c r="BT5" s="147"/>
      <c r="BU5" s="147"/>
      <c r="BV5" s="147"/>
      <c r="BW5" s="145"/>
      <c r="BX5" s="157" t="s">
        <v>6</v>
      </c>
      <c r="BY5" s="158"/>
      <c r="BZ5" s="158"/>
      <c r="CA5" s="158"/>
      <c r="CB5" s="158"/>
      <c r="CC5" s="158"/>
      <c r="CD5" s="158"/>
      <c r="CE5" s="158"/>
      <c r="CF5" s="158"/>
      <c r="CG5" s="159"/>
      <c r="CH5" s="144" t="s">
        <v>7</v>
      </c>
      <c r="CI5" s="147"/>
      <c r="CJ5" s="147"/>
      <c r="CK5" s="147"/>
      <c r="CL5" s="147"/>
      <c r="CM5" s="145"/>
      <c r="CN5" s="144" t="s">
        <v>8</v>
      </c>
      <c r="CO5" s="147"/>
      <c r="CP5" s="147"/>
      <c r="CQ5" s="147"/>
      <c r="CR5" s="145"/>
      <c r="CS5" s="144" t="s">
        <v>9</v>
      </c>
      <c r="CT5" s="147"/>
      <c r="CU5" s="147"/>
      <c r="CV5" s="145"/>
      <c r="CW5" s="144" t="s">
        <v>10</v>
      </c>
      <c r="CX5" s="147"/>
      <c r="CY5" s="147"/>
      <c r="CZ5" s="147"/>
      <c r="DA5" s="147"/>
      <c r="DB5" s="145"/>
      <c r="DC5" s="144" t="s">
        <v>11</v>
      </c>
      <c r="DD5" s="147"/>
      <c r="DE5" s="147"/>
      <c r="DF5" s="147"/>
      <c r="DG5" s="145"/>
      <c r="DH5" s="154" t="s">
        <v>12</v>
      </c>
      <c r="DI5" s="155"/>
      <c r="DJ5" s="155"/>
      <c r="DK5" s="155"/>
      <c r="DL5" s="155"/>
      <c r="DM5" s="156"/>
      <c r="DO5" s="6"/>
    </row>
    <row r="6" spans="1:121" s="8" customFormat="1" ht="43.5" customHeight="1" thickBot="1" x14ac:dyDescent="0.3">
      <c r="A6" s="190" t="s">
        <v>13</v>
      </c>
      <c r="B6" s="191"/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2"/>
      <c r="N6" s="193" t="s">
        <v>14</v>
      </c>
      <c r="O6" s="191"/>
      <c r="P6" s="192"/>
      <c r="Q6" s="193" t="s">
        <v>15</v>
      </c>
      <c r="R6" s="191"/>
      <c r="S6" s="192"/>
      <c r="T6" s="193" t="s">
        <v>16</v>
      </c>
      <c r="U6" s="191"/>
      <c r="V6" s="191"/>
      <c r="W6" s="191"/>
      <c r="X6" s="191"/>
      <c r="Y6" s="192"/>
      <c r="Z6" s="193" t="s">
        <v>17</v>
      </c>
      <c r="AA6" s="192"/>
      <c r="AB6" s="193" t="s">
        <v>18</v>
      </c>
      <c r="AC6" s="192"/>
      <c r="AD6" s="193" t="s">
        <v>19</v>
      </c>
      <c r="AE6" s="192"/>
      <c r="AF6" s="193" t="s">
        <v>20</v>
      </c>
      <c r="AG6" s="192"/>
      <c r="AH6" s="193" t="s">
        <v>21</v>
      </c>
      <c r="AI6" s="192"/>
      <c r="AJ6" s="193" t="s">
        <v>22</v>
      </c>
      <c r="AK6" s="191"/>
      <c r="AL6" s="192"/>
      <c r="AM6" s="193" t="s">
        <v>23</v>
      </c>
      <c r="AN6" s="192"/>
      <c r="AO6" s="193" t="s">
        <v>24</v>
      </c>
      <c r="AP6" s="192"/>
      <c r="AQ6" s="193" t="s">
        <v>25</v>
      </c>
      <c r="AR6" s="192"/>
      <c r="AS6" s="193" t="s">
        <v>26</v>
      </c>
      <c r="AT6" s="192"/>
      <c r="AU6" s="194" t="s">
        <v>27</v>
      </c>
      <c r="AV6" s="195"/>
      <c r="AW6" s="196"/>
      <c r="AX6" s="194" t="s">
        <v>28</v>
      </c>
      <c r="AY6" s="195"/>
      <c r="AZ6" s="196"/>
      <c r="BA6" s="193" t="s">
        <v>29</v>
      </c>
      <c r="BB6" s="191"/>
      <c r="BC6" s="192"/>
      <c r="BD6" s="193" t="s">
        <v>30</v>
      </c>
      <c r="BE6" s="191"/>
      <c r="BF6" s="191"/>
      <c r="BG6" s="191"/>
      <c r="BH6" s="192"/>
      <c r="BI6" s="193" t="s">
        <v>31</v>
      </c>
      <c r="BJ6" s="191"/>
      <c r="BK6" s="192"/>
      <c r="BL6" s="193" t="s">
        <v>32</v>
      </c>
      <c r="BM6" s="191"/>
      <c r="BN6" s="192"/>
      <c r="BO6" s="193" t="s">
        <v>33</v>
      </c>
      <c r="BP6" s="191"/>
      <c r="BQ6" s="192"/>
      <c r="BR6" s="193" t="s">
        <v>34</v>
      </c>
      <c r="BS6" s="191"/>
      <c r="BT6" s="192"/>
      <c r="BU6" s="193" t="s">
        <v>35</v>
      </c>
      <c r="BV6" s="191"/>
      <c r="BW6" s="192"/>
      <c r="BX6" s="193" t="s">
        <v>36</v>
      </c>
      <c r="BY6" s="192"/>
      <c r="BZ6" s="193" t="s">
        <v>37</v>
      </c>
      <c r="CA6" s="192"/>
      <c r="CB6" s="193" t="s">
        <v>38</v>
      </c>
      <c r="CC6" s="192"/>
      <c r="CD6" s="193" t="s">
        <v>39</v>
      </c>
      <c r="CE6" s="192"/>
      <c r="CF6" s="193" t="s">
        <v>40</v>
      </c>
      <c r="CG6" s="192"/>
      <c r="CH6" s="197" t="s">
        <v>41</v>
      </c>
      <c r="CI6" s="197"/>
      <c r="CJ6" s="197"/>
      <c r="CK6" s="193" t="s">
        <v>42</v>
      </c>
      <c r="CL6" s="191"/>
      <c r="CM6" s="192"/>
      <c r="CN6" s="193" t="s">
        <v>71</v>
      </c>
      <c r="CO6" s="191"/>
      <c r="CP6" s="191"/>
      <c r="CQ6" s="191"/>
      <c r="CR6" s="192"/>
      <c r="CS6" s="193" t="s">
        <v>43</v>
      </c>
      <c r="CT6" s="191"/>
      <c r="CU6" s="191"/>
      <c r="CV6" s="192"/>
      <c r="CW6" s="193" t="s">
        <v>22</v>
      </c>
      <c r="CX6" s="191"/>
      <c r="CY6" s="192"/>
      <c r="CZ6" s="193" t="s">
        <v>44</v>
      </c>
      <c r="DA6" s="191"/>
      <c r="DB6" s="192"/>
      <c r="DC6" s="193" t="s">
        <v>22</v>
      </c>
      <c r="DD6" s="191"/>
      <c r="DE6" s="192"/>
      <c r="DF6" s="193" t="s">
        <v>44</v>
      </c>
      <c r="DG6" s="192"/>
      <c r="DH6" s="198" t="s">
        <v>45</v>
      </c>
      <c r="DI6" s="199"/>
      <c r="DJ6" s="193" t="s">
        <v>46</v>
      </c>
      <c r="DK6" s="192"/>
      <c r="DL6" s="193" t="s">
        <v>47</v>
      </c>
      <c r="DM6" s="200"/>
      <c r="DN6" s="96"/>
      <c r="DO6" s="76"/>
      <c r="DP6" s="75"/>
    </row>
    <row r="7" spans="1:121" ht="20.100000000000001" customHeight="1" x14ac:dyDescent="0.25">
      <c r="A7" s="229" t="s">
        <v>131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1"/>
      <c r="N7" s="232" t="s">
        <v>73</v>
      </c>
      <c r="O7" s="233"/>
      <c r="P7" s="234"/>
      <c r="Q7" s="235" t="s">
        <v>132</v>
      </c>
      <c r="R7" s="233"/>
      <c r="S7" s="234"/>
      <c r="T7" s="236" t="s">
        <v>133</v>
      </c>
      <c r="U7" s="237"/>
      <c r="V7" s="237"/>
      <c r="W7" s="237"/>
      <c r="X7" s="237"/>
      <c r="Y7" s="238"/>
      <c r="Z7" s="239" t="s">
        <v>51</v>
      </c>
      <c r="AA7" s="240"/>
      <c r="AB7" s="241" t="s">
        <v>52</v>
      </c>
      <c r="AC7" s="242"/>
      <c r="AD7" s="243">
        <v>30</v>
      </c>
      <c r="AE7" s="244"/>
      <c r="AF7" s="245">
        <v>0.873</v>
      </c>
      <c r="AG7" s="246"/>
      <c r="AH7" s="247">
        <f>AD7/AF7</f>
        <v>34.364261168384878</v>
      </c>
      <c r="AI7" s="248"/>
      <c r="AJ7" s="235">
        <v>380</v>
      </c>
      <c r="AK7" s="233"/>
      <c r="AL7" s="234"/>
      <c r="AM7" s="249">
        <f t="shared" ref="AM7" si="0">AD7/(SQRT(3)*AJ7*AF7)*1000</f>
        <v>52.211093252814777</v>
      </c>
      <c r="AN7" s="250"/>
      <c r="AO7" s="251">
        <f t="shared" ref="AO7:AO8" si="1">+AM7*1.25</f>
        <v>65.263866566018464</v>
      </c>
      <c r="AP7" s="252"/>
      <c r="AQ7" s="253" t="s">
        <v>50</v>
      </c>
      <c r="AR7" s="254"/>
      <c r="AS7" s="251" t="s">
        <v>50</v>
      </c>
      <c r="AT7" s="252"/>
      <c r="AU7" s="253" t="s">
        <v>51</v>
      </c>
      <c r="AV7" s="255"/>
      <c r="AW7" s="254"/>
      <c r="AX7" s="253">
        <v>20</v>
      </c>
      <c r="AY7" s="255"/>
      <c r="AZ7" s="254"/>
      <c r="BA7" s="236">
        <v>120</v>
      </c>
      <c r="BB7" s="237"/>
      <c r="BC7" s="238"/>
      <c r="BD7" s="236" t="s">
        <v>130</v>
      </c>
      <c r="BE7" s="237"/>
      <c r="BF7" s="237"/>
      <c r="BG7" s="237"/>
      <c r="BH7" s="238"/>
      <c r="BI7" s="236" t="s">
        <v>48</v>
      </c>
      <c r="BJ7" s="237"/>
      <c r="BK7" s="238"/>
      <c r="BL7" s="236">
        <v>35</v>
      </c>
      <c r="BM7" s="237"/>
      <c r="BN7" s="238"/>
      <c r="BO7" s="256">
        <v>0.70699999999999996</v>
      </c>
      <c r="BP7" s="257"/>
      <c r="BQ7" s="258"/>
      <c r="BR7" s="256">
        <v>7.2999999999999995E-2</v>
      </c>
      <c r="BS7" s="257"/>
      <c r="BT7" s="258"/>
      <c r="BU7" s="256">
        <f t="shared" ref="BU7:BU8" si="2">SQRT(BO7^2+BR7^2)*BA7/1000</f>
        <v>8.5291049940776298E-2</v>
      </c>
      <c r="BV7" s="257"/>
      <c r="BW7" s="258"/>
      <c r="BX7" s="259" t="s">
        <v>49</v>
      </c>
      <c r="BY7" s="260"/>
      <c r="BZ7" s="259">
        <v>6</v>
      </c>
      <c r="CA7" s="260"/>
      <c r="CB7" s="261">
        <v>0.6</v>
      </c>
      <c r="CC7" s="261"/>
      <c r="CD7" s="261">
        <v>1</v>
      </c>
      <c r="CE7" s="261"/>
      <c r="CF7" s="259">
        <f t="shared" ref="CF7:CF8" si="3">+CB7*CD7</f>
        <v>0.6</v>
      </c>
      <c r="CG7" s="260"/>
      <c r="CH7" s="262">
        <v>137</v>
      </c>
      <c r="CI7" s="262"/>
      <c r="CJ7" s="262"/>
      <c r="CK7" s="262">
        <f t="shared" ref="CK7:CK8" si="4">+CH7*CF7</f>
        <v>82.2</v>
      </c>
      <c r="CL7" s="262"/>
      <c r="CM7" s="262"/>
      <c r="CN7" s="263">
        <f t="shared" ref="CN7" si="5">1.1*AJ7/(SQRT(3)*(0.023+BU7))/1000</f>
        <v>2.2285536307316889</v>
      </c>
      <c r="CO7" s="263"/>
      <c r="CP7" s="263"/>
      <c r="CQ7" s="263"/>
      <c r="CR7" s="263"/>
      <c r="CS7" s="264">
        <f t="shared" ref="CS7:CS8" si="6">+BL7*143/SQRT(0.1)/1000</f>
        <v>15.82719968914274</v>
      </c>
      <c r="CT7" s="264"/>
      <c r="CU7" s="264"/>
      <c r="CV7" s="264"/>
      <c r="CW7" s="265">
        <f t="shared" ref="CW7" si="7">SQRT(3)*AM7*BA7*(BO7*AF7+BR7*SIN(ACOS(AF7)))/1000</f>
        <v>7.0842601745777758</v>
      </c>
      <c r="CX7" s="265"/>
      <c r="CY7" s="265"/>
      <c r="CZ7" s="266">
        <f t="shared" ref="CZ7:CZ8" si="8">CW7/AJ7*100</f>
        <v>1.8642789933099411</v>
      </c>
      <c r="DA7" s="266"/>
      <c r="DB7" s="266"/>
      <c r="DC7" s="265" t="s">
        <v>50</v>
      </c>
      <c r="DD7" s="265"/>
      <c r="DE7" s="265"/>
      <c r="DF7" s="264" t="s">
        <v>50</v>
      </c>
      <c r="DG7" s="264"/>
      <c r="DH7" s="267" t="str">
        <f t="shared" ref="DH7:DH8" si="9">IF(CK7&gt;AO7,"OK","NO")</f>
        <v>OK</v>
      </c>
      <c r="DI7" s="267"/>
      <c r="DJ7" s="267" t="str">
        <f t="shared" ref="DJ7" si="10">IF(CS7&gt;CN7,"OK","NO")</f>
        <v>OK</v>
      </c>
      <c r="DK7" s="267"/>
      <c r="DL7" s="236" t="str">
        <f t="shared" ref="DL7" si="11">IF(CZ7&lt;2,"OK","NO")</f>
        <v>OK</v>
      </c>
      <c r="DM7" s="268"/>
      <c r="DN7" s="81"/>
      <c r="DO7" s="77"/>
      <c r="DP7" s="78"/>
    </row>
    <row r="8" spans="1:121" ht="20.100000000000001" customHeight="1" x14ac:dyDescent="0.25">
      <c r="A8" s="269" t="s">
        <v>150</v>
      </c>
      <c r="B8" s="270"/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1"/>
      <c r="N8" s="272" t="s">
        <v>135</v>
      </c>
      <c r="O8" s="273"/>
      <c r="P8" s="274"/>
      <c r="Q8" s="275" t="s">
        <v>152</v>
      </c>
      <c r="R8" s="273"/>
      <c r="S8" s="274"/>
      <c r="T8" s="275" t="s">
        <v>151</v>
      </c>
      <c r="U8" s="273"/>
      <c r="V8" s="273"/>
      <c r="W8" s="273"/>
      <c r="X8" s="273"/>
      <c r="Y8" s="274"/>
      <c r="Z8" s="276" t="s">
        <v>50</v>
      </c>
      <c r="AA8" s="277"/>
      <c r="AB8" s="278" t="s">
        <v>50</v>
      </c>
      <c r="AC8" s="279"/>
      <c r="AD8" s="280">
        <v>0.48</v>
      </c>
      <c r="AE8" s="281"/>
      <c r="AF8" s="282">
        <v>0.9</v>
      </c>
      <c r="AG8" s="283"/>
      <c r="AH8" s="280">
        <f>+AD8/AF8</f>
        <v>0.53333333333333333</v>
      </c>
      <c r="AI8" s="281"/>
      <c r="AJ8" s="275">
        <v>220</v>
      </c>
      <c r="AK8" s="273"/>
      <c r="AL8" s="274"/>
      <c r="AM8" s="280">
        <f>AD8/(AJ8*AF8)*1000</f>
        <v>2.4242424242424243</v>
      </c>
      <c r="AN8" s="281"/>
      <c r="AO8" s="284">
        <f t="shared" si="1"/>
        <v>3.0303030303030303</v>
      </c>
      <c r="AP8" s="285"/>
      <c r="AQ8" s="286" t="s">
        <v>50</v>
      </c>
      <c r="AR8" s="287"/>
      <c r="AS8" s="284" t="s">
        <v>50</v>
      </c>
      <c r="AT8" s="285"/>
      <c r="AU8" s="286" t="s">
        <v>51</v>
      </c>
      <c r="AV8" s="288"/>
      <c r="AW8" s="287"/>
      <c r="AX8" s="286">
        <v>10</v>
      </c>
      <c r="AY8" s="288"/>
      <c r="AZ8" s="287"/>
      <c r="BA8" s="289">
        <v>90</v>
      </c>
      <c r="BB8" s="290"/>
      <c r="BC8" s="291"/>
      <c r="BD8" s="289" t="s">
        <v>153</v>
      </c>
      <c r="BE8" s="290"/>
      <c r="BF8" s="290"/>
      <c r="BG8" s="290"/>
      <c r="BH8" s="291"/>
      <c r="BI8" s="289" t="s">
        <v>48</v>
      </c>
      <c r="BJ8" s="290"/>
      <c r="BK8" s="291"/>
      <c r="BL8" s="289">
        <v>2.5</v>
      </c>
      <c r="BM8" s="290"/>
      <c r="BN8" s="291"/>
      <c r="BO8" s="292">
        <v>10.18</v>
      </c>
      <c r="BP8" s="293"/>
      <c r="BQ8" s="294"/>
      <c r="BR8" s="292">
        <v>9.2999999999999999E-2</v>
      </c>
      <c r="BS8" s="293"/>
      <c r="BT8" s="294"/>
      <c r="BU8" s="295">
        <f t="shared" si="2"/>
        <v>0.9162382315206018</v>
      </c>
      <c r="BV8" s="296"/>
      <c r="BW8" s="297"/>
      <c r="BX8" s="298" t="s">
        <v>49</v>
      </c>
      <c r="BY8" s="299"/>
      <c r="BZ8" s="298">
        <v>6</v>
      </c>
      <c r="CA8" s="299"/>
      <c r="CB8" s="300">
        <v>0.6</v>
      </c>
      <c r="CC8" s="300"/>
      <c r="CD8" s="300">
        <v>1</v>
      </c>
      <c r="CE8" s="300"/>
      <c r="CF8" s="298">
        <f t="shared" si="3"/>
        <v>0.6</v>
      </c>
      <c r="CG8" s="299"/>
      <c r="CH8" s="301">
        <v>31</v>
      </c>
      <c r="CI8" s="301"/>
      <c r="CJ8" s="301"/>
      <c r="CK8" s="301">
        <f t="shared" si="4"/>
        <v>18.599999999999998</v>
      </c>
      <c r="CL8" s="301"/>
      <c r="CM8" s="301"/>
      <c r="CN8" s="302">
        <f t="shared" ref="CN8" si="12">1.1*AJ8/(2*(0.023+BU8))/1000</f>
        <v>0.12882780527801155</v>
      </c>
      <c r="CO8" s="302"/>
      <c r="CP8" s="302"/>
      <c r="CQ8" s="302"/>
      <c r="CR8" s="302"/>
      <c r="CS8" s="303">
        <f t="shared" si="6"/>
        <v>1.1305142635101957</v>
      </c>
      <c r="CT8" s="303"/>
      <c r="CU8" s="303"/>
      <c r="CV8" s="303"/>
      <c r="CW8" s="304">
        <f t="shared" ref="CW8" si="13">2*AM8*BA8*(BO8*AF8+BR8*SIN(ACOS(AF8)))/1000</f>
        <v>4.0156528408036047</v>
      </c>
      <c r="CX8" s="304"/>
      <c r="CY8" s="304"/>
      <c r="CZ8" s="305">
        <f t="shared" si="8"/>
        <v>1.8252967458198204</v>
      </c>
      <c r="DA8" s="306"/>
      <c r="DB8" s="306"/>
      <c r="DC8" s="304" t="s">
        <v>50</v>
      </c>
      <c r="DD8" s="304"/>
      <c r="DE8" s="304"/>
      <c r="DF8" s="303" t="s">
        <v>50</v>
      </c>
      <c r="DG8" s="303"/>
      <c r="DH8" s="307" t="str">
        <f t="shared" si="9"/>
        <v>OK</v>
      </c>
      <c r="DI8" s="307"/>
      <c r="DJ8" s="307" t="str">
        <f>IF(CS8&gt;CN8,"OK","NO")</f>
        <v>OK</v>
      </c>
      <c r="DK8" s="307"/>
      <c r="DL8" s="307" t="str">
        <f t="shared" ref="DL8" si="14">IF(CZ8&lt;3,"OK","NO")</f>
        <v>OK</v>
      </c>
      <c r="DM8" s="308"/>
      <c r="DN8" s="81"/>
      <c r="DO8" s="77"/>
      <c r="DP8" s="78"/>
    </row>
    <row r="9" spans="1:121" ht="20.100000000000001" customHeight="1" x14ac:dyDescent="0.25">
      <c r="A9" s="269" t="s">
        <v>154</v>
      </c>
      <c r="B9" s="270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1"/>
      <c r="N9" s="272" t="s">
        <v>135</v>
      </c>
      <c r="O9" s="273"/>
      <c r="P9" s="274"/>
      <c r="Q9" s="275" t="s">
        <v>155</v>
      </c>
      <c r="R9" s="273"/>
      <c r="S9" s="274"/>
      <c r="T9" s="275" t="s">
        <v>156</v>
      </c>
      <c r="U9" s="273"/>
      <c r="V9" s="273"/>
      <c r="W9" s="273"/>
      <c r="X9" s="273"/>
      <c r="Y9" s="274"/>
      <c r="Z9" s="276" t="s">
        <v>50</v>
      </c>
      <c r="AA9" s="277"/>
      <c r="AB9" s="278" t="s">
        <v>50</v>
      </c>
      <c r="AC9" s="279"/>
      <c r="AD9" s="280">
        <v>0.48</v>
      </c>
      <c r="AE9" s="281"/>
      <c r="AF9" s="282">
        <v>0.9</v>
      </c>
      <c r="AG9" s="283"/>
      <c r="AH9" s="280">
        <f>+AD9/AF9</f>
        <v>0.53333333333333333</v>
      </c>
      <c r="AI9" s="281"/>
      <c r="AJ9" s="275">
        <v>220</v>
      </c>
      <c r="AK9" s="273"/>
      <c r="AL9" s="274"/>
      <c r="AM9" s="280">
        <f>AD9/(AJ9*AF9)*1000</f>
        <v>2.4242424242424243</v>
      </c>
      <c r="AN9" s="281"/>
      <c r="AO9" s="284">
        <f t="shared" ref="AO9" si="15">+AM9*1.25</f>
        <v>3.0303030303030303</v>
      </c>
      <c r="AP9" s="285"/>
      <c r="AQ9" s="286" t="s">
        <v>50</v>
      </c>
      <c r="AR9" s="287"/>
      <c r="AS9" s="284" t="s">
        <v>50</v>
      </c>
      <c r="AT9" s="285"/>
      <c r="AU9" s="286" t="s">
        <v>51</v>
      </c>
      <c r="AV9" s="288"/>
      <c r="AW9" s="287"/>
      <c r="AX9" s="286">
        <v>10</v>
      </c>
      <c r="AY9" s="288"/>
      <c r="AZ9" s="287"/>
      <c r="BA9" s="289">
        <v>100</v>
      </c>
      <c r="BB9" s="290"/>
      <c r="BC9" s="291"/>
      <c r="BD9" s="289" t="s">
        <v>153</v>
      </c>
      <c r="BE9" s="290"/>
      <c r="BF9" s="290"/>
      <c r="BG9" s="290"/>
      <c r="BH9" s="291"/>
      <c r="BI9" s="289" t="s">
        <v>48</v>
      </c>
      <c r="BJ9" s="290"/>
      <c r="BK9" s="291"/>
      <c r="BL9" s="289">
        <v>2.5</v>
      </c>
      <c r="BM9" s="290"/>
      <c r="BN9" s="291"/>
      <c r="BO9" s="292">
        <v>10.18</v>
      </c>
      <c r="BP9" s="293"/>
      <c r="BQ9" s="294"/>
      <c r="BR9" s="292">
        <v>9.2999999999999999E-2</v>
      </c>
      <c r="BS9" s="293"/>
      <c r="BT9" s="294"/>
      <c r="BU9" s="295">
        <f t="shared" ref="BU9" si="16">SQRT(BO9^2+BR9^2)*BA9/1000</f>
        <v>1.0180424794673353</v>
      </c>
      <c r="BV9" s="296"/>
      <c r="BW9" s="297"/>
      <c r="BX9" s="298" t="s">
        <v>49</v>
      </c>
      <c r="BY9" s="299"/>
      <c r="BZ9" s="298">
        <v>6</v>
      </c>
      <c r="CA9" s="299"/>
      <c r="CB9" s="300">
        <v>0.6</v>
      </c>
      <c r="CC9" s="300"/>
      <c r="CD9" s="300">
        <v>1</v>
      </c>
      <c r="CE9" s="300"/>
      <c r="CF9" s="298">
        <f t="shared" ref="CF9" si="17">+CB9*CD9</f>
        <v>0.6</v>
      </c>
      <c r="CG9" s="299"/>
      <c r="CH9" s="301">
        <v>31</v>
      </c>
      <c r="CI9" s="301"/>
      <c r="CJ9" s="301"/>
      <c r="CK9" s="301">
        <f t="shared" ref="CK9" si="18">+CH9*CF9</f>
        <v>18.599999999999998</v>
      </c>
      <c r="CL9" s="301"/>
      <c r="CM9" s="301"/>
      <c r="CN9" s="302">
        <f t="shared" ref="CN9" si="19">1.1*AJ9/(2*(0.023+BU9))/1000</f>
        <v>0.11622964709558389</v>
      </c>
      <c r="CO9" s="302"/>
      <c r="CP9" s="302"/>
      <c r="CQ9" s="302"/>
      <c r="CR9" s="302"/>
      <c r="CS9" s="303">
        <f t="shared" ref="CS9" si="20">+BL9*143/SQRT(0.1)/1000</f>
        <v>1.1305142635101957</v>
      </c>
      <c r="CT9" s="303"/>
      <c r="CU9" s="303"/>
      <c r="CV9" s="303"/>
      <c r="CW9" s="304">
        <f t="shared" ref="CW9" si="21">2*AM9*BA9*(BO9*AF9+BR9*SIN(ACOS(AF9)))/1000</f>
        <v>4.4618364897817839</v>
      </c>
      <c r="CX9" s="304"/>
      <c r="CY9" s="304"/>
      <c r="CZ9" s="305">
        <f t="shared" ref="CZ9" si="22">CW9/AJ9*100</f>
        <v>2.0281074953553562</v>
      </c>
      <c r="DA9" s="306"/>
      <c r="DB9" s="306"/>
      <c r="DC9" s="304" t="s">
        <v>50</v>
      </c>
      <c r="DD9" s="304"/>
      <c r="DE9" s="304"/>
      <c r="DF9" s="303" t="s">
        <v>50</v>
      </c>
      <c r="DG9" s="303"/>
      <c r="DH9" s="307" t="str">
        <f t="shared" ref="DH9" si="23">IF(CK9&gt;AO9,"OK","NO")</f>
        <v>OK</v>
      </c>
      <c r="DI9" s="307"/>
      <c r="DJ9" s="307" t="str">
        <f>IF(CS9&gt;CN9,"OK","NO")</f>
        <v>OK</v>
      </c>
      <c r="DK9" s="307"/>
      <c r="DL9" s="307" t="str">
        <f t="shared" ref="DL9" si="24">IF(CZ9&lt;3,"OK","NO")</f>
        <v>OK</v>
      </c>
      <c r="DM9" s="308"/>
      <c r="DN9" s="81"/>
      <c r="DO9" s="77"/>
      <c r="DP9" s="78"/>
    </row>
    <row r="10" spans="1:121" ht="20.100000000000001" customHeight="1" x14ac:dyDescent="0.25">
      <c r="A10" s="269" t="s">
        <v>157</v>
      </c>
      <c r="B10" s="270"/>
      <c r="C10" s="270"/>
      <c r="D10" s="270"/>
      <c r="E10" s="270"/>
      <c r="F10" s="270"/>
      <c r="G10" s="270"/>
      <c r="H10" s="270"/>
      <c r="I10" s="270"/>
      <c r="J10" s="270"/>
      <c r="K10" s="270"/>
      <c r="L10" s="270"/>
      <c r="M10" s="271"/>
      <c r="N10" s="272" t="s">
        <v>135</v>
      </c>
      <c r="O10" s="273"/>
      <c r="P10" s="274"/>
      <c r="Q10" s="309" t="s">
        <v>158</v>
      </c>
      <c r="R10" s="310"/>
      <c r="S10" s="311"/>
      <c r="T10" s="275" t="s">
        <v>161</v>
      </c>
      <c r="U10" s="273"/>
      <c r="V10" s="273"/>
      <c r="W10" s="273"/>
      <c r="X10" s="273"/>
      <c r="Y10" s="274"/>
      <c r="Z10" s="276" t="s">
        <v>50</v>
      </c>
      <c r="AA10" s="277"/>
      <c r="AB10" s="278" t="s">
        <v>50</v>
      </c>
      <c r="AC10" s="279"/>
      <c r="AD10" s="280">
        <v>0.15</v>
      </c>
      <c r="AE10" s="281"/>
      <c r="AF10" s="282">
        <v>0.9</v>
      </c>
      <c r="AG10" s="283"/>
      <c r="AH10" s="280">
        <f>+AD10/AF10</f>
        <v>0.16666666666666666</v>
      </c>
      <c r="AI10" s="281"/>
      <c r="AJ10" s="275">
        <v>220</v>
      </c>
      <c r="AK10" s="273"/>
      <c r="AL10" s="274"/>
      <c r="AM10" s="280">
        <f>AD10/(AJ10*AF10)*1000</f>
        <v>0.75757575757575757</v>
      </c>
      <c r="AN10" s="281"/>
      <c r="AO10" s="284">
        <f t="shared" ref="AO10" si="25">+AM10*1.25</f>
        <v>0.94696969696969702</v>
      </c>
      <c r="AP10" s="285"/>
      <c r="AQ10" s="286" t="s">
        <v>50</v>
      </c>
      <c r="AR10" s="287"/>
      <c r="AS10" s="284" t="s">
        <v>50</v>
      </c>
      <c r="AT10" s="285"/>
      <c r="AU10" s="286" t="s">
        <v>51</v>
      </c>
      <c r="AV10" s="288"/>
      <c r="AW10" s="287"/>
      <c r="AX10" s="286">
        <v>10</v>
      </c>
      <c r="AY10" s="288"/>
      <c r="AZ10" s="287"/>
      <c r="BA10" s="289">
        <v>130</v>
      </c>
      <c r="BB10" s="290"/>
      <c r="BC10" s="291"/>
      <c r="BD10" s="289" t="s">
        <v>153</v>
      </c>
      <c r="BE10" s="290"/>
      <c r="BF10" s="290"/>
      <c r="BG10" s="290"/>
      <c r="BH10" s="291"/>
      <c r="BI10" s="289" t="s">
        <v>48</v>
      </c>
      <c r="BJ10" s="290"/>
      <c r="BK10" s="291"/>
      <c r="BL10" s="289">
        <v>2.5</v>
      </c>
      <c r="BM10" s="290"/>
      <c r="BN10" s="291"/>
      <c r="BO10" s="292">
        <v>10.18</v>
      </c>
      <c r="BP10" s="293"/>
      <c r="BQ10" s="294"/>
      <c r="BR10" s="292">
        <v>9.2999999999999999E-2</v>
      </c>
      <c r="BS10" s="293"/>
      <c r="BT10" s="294"/>
      <c r="BU10" s="295">
        <f>SQRT(BO10^2+BR10^2)*BA10/1000</f>
        <v>1.3234552233075361</v>
      </c>
      <c r="BV10" s="296"/>
      <c r="BW10" s="297"/>
      <c r="BX10" s="298" t="s">
        <v>49</v>
      </c>
      <c r="BY10" s="299"/>
      <c r="BZ10" s="298">
        <v>6</v>
      </c>
      <c r="CA10" s="299"/>
      <c r="CB10" s="300">
        <v>0.6</v>
      </c>
      <c r="CC10" s="300"/>
      <c r="CD10" s="300">
        <v>1</v>
      </c>
      <c r="CE10" s="300"/>
      <c r="CF10" s="298">
        <f t="shared" ref="CF10" si="26">+CB10*CD10</f>
        <v>0.6</v>
      </c>
      <c r="CG10" s="299"/>
      <c r="CH10" s="301">
        <v>31</v>
      </c>
      <c r="CI10" s="301"/>
      <c r="CJ10" s="301"/>
      <c r="CK10" s="301">
        <f t="shared" ref="CK10" si="27">+CH10*CF10</f>
        <v>18.599999999999998</v>
      </c>
      <c r="CL10" s="301"/>
      <c r="CM10" s="301"/>
      <c r="CN10" s="302">
        <f t="shared" ref="CN10" si="28">1.1*AJ10/(2*(0.023+BU10))/1000</f>
        <v>8.9865595160874584E-2</v>
      </c>
      <c r="CO10" s="302"/>
      <c r="CP10" s="302"/>
      <c r="CQ10" s="302"/>
      <c r="CR10" s="302"/>
      <c r="CS10" s="303">
        <f t="shared" ref="CS10" si="29">+BL10*143/SQRT(0.1)/1000</f>
        <v>1.1305142635101957</v>
      </c>
      <c r="CT10" s="303"/>
      <c r="CU10" s="303"/>
      <c r="CV10" s="303"/>
      <c r="CW10" s="304">
        <f t="shared" ref="CW10" si="30">2*AM10*BA10*(BO10*AF10+BR10*SIN(ACOS(AF10)))/1000</f>
        <v>1.8126210739738498</v>
      </c>
      <c r="CX10" s="304"/>
      <c r="CY10" s="304"/>
      <c r="CZ10" s="305">
        <f t="shared" ref="CZ10" si="31">CW10/AJ10*100</f>
        <v>0.82391866998811347</v>
      </c>
      <c r="DA10" s="306"/>
      <c r="DB10" s="306"/>
      <c r="DC10" s="304" t="s">
        <v>50</v>
      </c>
      <c r="DD10" s="304"/>
      <c r="DE10" s="304"/>
      <c r="DF10" s="303" t="s">
        <v>50</v>
      </c>
      <c r="DG10" s="303"/>
      <c r="DH10" s="307" t="str">
        <f t="shared" ref="DH10" si="32">IF(CK10&gt;AO10,"OK","NO")</f>
        <v>OK</v>
      </c>
      <c r="DI10" s="307"/>
      <c r="DJ10" s="307" t="str">
        <f>IF(CS10&gt;CN10,"OK","NO")</f>
        <v>OK</v>
      </c>
      <c r="DK10" s="307"/>
      <c r="DL10" s="307" t="str">
        <f t="shared" ref="DL10" si="33">IF(CZ10&lt;3,"OK","NO")</f>
        <v>OK</v>
      </c>
      <c r="DM10" s="308"/>
      <c r="DN10" s="81"/>
      <c r="DO10" s="77"/>
      <c r="DP10" s="78"/>
    </row>
    <row r="11" spans="1:121" ht="20.100000000000001" customHeight="1" x14ac:dyDescent="0.25">
      <c r="A11" s="269" t="s">
        <v>159</v>
      </c>
      <c r="B11" s="270"/>
      <c r="C11" s="270"/>
      <c r="D11" s="270"/>
      <c r="E11" s="270"/>
      <c r="F11" s="270"/>
      <c r="G11" s="270"/>
      <c r="H11" s="270"/>
      <c r="I11" s="270"/>
      <c r="J11" s="270"/>
      <c r="K11" s="270"/>
      <c r="L11" s="270"/>
      <c r="M11" s="271"/>
      <c r="N11" s="272" t="s">
        <v>135</v>
      </c>
      <c r="O11" s="273"/>
      <c r="P11" s="274"/>
      <c r="Q11" s="309" t="s">
        <v>160</v>
      </c>
      <c r="R11" s="310"/>
      <c r="S11" s="311"/>
      <c r="T11" s="275" t="s">
        <v>162</v>
      </c>
      <c r="U11" s="273"/>
      <c r="V11" s="273"/>
      <c r="W11" s="273"/>
      <c r="X11" s="273"/>
      <c r="Y11" s="274"/>
      <c r="Z11" s="276" t="s">
        <v>50</v>
      </c>
      <c r="AA11" s="277"/>
      <c r="AB11" s="278" t="s">
        <v>50</v>
      </c>
      <c r="AC11" s="279"/>
      <c r="AD11" s="280">
        <v>0.15</v>
      </c>
      <c r="AE11" s="281"/>
      <c r="AF11" s="282">
        <v>0.9</v>
      </c>
      <c r="AG11" s="283"/>
      <c r="AH11" s="280">
        <f>+AD11/AF11</f>
        <v>0.16666666666666666</v>
      </c>
      <c r="AI11" s="281"/>
      <c r="AJ11" s="275">
        <v>220</v>
      </c>
      <c r="AK11" s="273"/>
      <c r="AL11" s="274"/>
      <c r="AM11" s="280">
        <f>AD11/(AJ11*AF11)*1000</f>
        <v>0.75757575757575757</v>
      </c>
      <c r="AN11" s="281"/>
      <c r="AO11" s="284">
        <f t="shared" ref="AO11" si="34">+AM11*1.25</f>
        <v>0.94696969696969702</v>
      </c>
      <c r="AP11" s="285"/>
      <c r="AQ11" s="286" t="s">
        <v>50</v>
      </c>
      <c r="AR11" s="287"/>
      <c r="AS11" s="284" t="s">
        <v>50</v>
      </c>
      <c r="AT11" s="285"/>
      <c r="AU11" s="286" t="s">
        <v>51</v>
      </c>
      <c r="AV11" s="288"/>
      <c r="AW11" s="287"/>
      <c r="AX11" s="286">
        <v>10</v>
      </c>
      <c r="AY11" s="288"/>
      <c r="AZ11" s="287"/>
      <c r="BA11" s="289">
        <v>145</v>
      </c>
      <c r="BB11" s="290"/>
      <c r="BC11" s="291"/>
      <c r="BD11" s="289" t="s">
        <v>153</v>
      </c>
      <c r="BE11" s="290"/>
      <c r="BF11" s="290"/>
      <c r="BG11" s="290"/>
      <c r="BH11" s="291"/>
      <c r="BI11" s="289" t="s">
        <v>48</v>
      </c>
      <c r="BJ11" s="290"/>
      <c r="BK11" s="291"/>
      <c r="BL11" s="289">
        <v>2.5</v>
      </c>
      <c r="BM11" s="290"/>
      <c r="BN11" s="291"/>
      <c r="BO11" s="292">
        <v>10.18</v>
      </c>
      <c r="BP11" s="293"/>
      <c r="BQ11" s="294"/>
      <c r="BR11" s="292">
        <v>9.2999999999999999E-2</v>
      </c>
      <c r="BS11" s="293"/>
      <c r="BT11" s="294"/>
      <c r="BU11" s="295">
        <f t="shared" ref="BU11" si="35">SQRT(BO11^2+BR11^2)*BA11/1000</f>
        <v>1.4761615952276363</v>
      </c>
      <c r="BV11" s="296"/>
      <c r="BW11" s="297"/>
      <c r="BX11" s="298" t="s">
        <v>49</v>
      </c>
      <c r="BY11" s="299"/>
      <c r="BZ11" s="298">
        <v>6</v>
      </c>
      <c r="CA11" s="299"/>
      <c r="CB11" s="300">
        <v>0.6</v>
      </c>
      <c r="CC11" s="300"/>
      <c r="CD11" s="300">
        <v>1</v>
      </c>
      <c r="CE11" s="300"/>
      <c r="CF11" s="298">
        <f t="shared" ref="CF11" si="36">+CB11*CD11</f>
        <v>0.6</v>
      </c>
      <c r="CG11" s="299"/>
      <c r="CH11" s="301">
        <v>31</v>
      </c>
      <c r="CI11" s="301"/>
      <c r="CJ11" s="301"/>
      <c r="CK11" s="301">
        <f t="shared" ref="CK11" si="37">+CH11*CF11</f>
        <v>18.599999999999998</v>
      </c>
      <c r="CL11" s="301"/>
      <c r="CM11" s="301"/>
      <c r="CN11" s="302">
        <f t="shared" ref="CN11" si="38">1.1*AJ11/(2*(0.023+BU11))/1000</f>
        <v>8.0711779427371927E-2</v>
      </c>
      <c r="CO11" s="302"/>
      <c r="CP11" s="302"/>
      <c r="CQ11" s="302"/>
      <c r="CR11" s="302"/>
      <c r="CS11" s="303">
        <f t="shared" ref="CS11" si="39">+BL11*143/SQRT(0.1)/1000</f>
        <v>1.1305142635101957</v>
      </c>
      <c r="CT11" s="303"/>
      <c r="CU11" s="303"/>
      <c r="CV11" s="303"/>
      <c r="CW11" s="304">
        <f t="shared" ref="CW11" si="40">2*AM11*BA11*(BO11*AF11+BR11*SIN(ACOS(AF11)))/1000</f>
        <v>2.0217696594323709</v>
      </c>
      <c r="CX11" s="304"/>
      <c r="CY11" s="304"/>
      <c r="CZ11" s="305">
        <f t="shared" ref="CZ11" si="41">CW11/AJ11*100</f>
        <v>0.91898620883289583</v>
      </c>
      <c r="DA11" s="306"/>
      <c r="DB11" s="306"/>
      <c r="DC11" s="304" t="s">
        <v>50</v>
      </c>
      <c r="DD11" s="304"/>
      <c r="DE11" s="304"/>
      <c r="DF11" s="303" t="s">
        <v>50</v>
      </c>
      <c r="DG11" s="303"/>
      <c r="DH11" s="307" t="str">
        <f t="shared" ref="DH11" si="42">IF(CK11&gt;AO11,"OK","NO")</f>
        <v>OK</v>
      </c>
      <c r="DI11" s="307"/>
      <c r="DJ11" s="307" t="str">
        <f>IF(CS11&gt;CN11,"OK","NO")</f>
        <v>OK</v>
      </c>
      <c r="DK11" s="307"/>
      <c r="DL11" s="307" t="str">
        <f>IF(CZ11&lt;3,"OK","NO")</f>
        <v>OK</v>
      </c>
      <c r="DM11" s="308"/>
      <c r="DN11" s="81"/>
      <c r="DO11" s="77"/>
      <c r="DP11" s="78"/>
    </row>
    <row r="12" spans="1:121" ht="13.2" customHeight="1" thickBot="1" x14ac:dyDescent="0.3">
      <c r="A12" s="103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5"/>
      <c r="N12" s="108"/>
      <c r="O12" s="106"/>
      <c r="P12" s="107"/>
      <c r="Q12" s="108"/>
      <c r="R12" s="106"/>
      <c r="S12" s="107"/>
      <c r="T12" s="120"/>
      <c r="U12" s="121"/>
      <c r="V12" s="121"/>
      <c r="W12" s="121"/>
      <c r="X12" s="121"/>
      <c r="Y12" s="122"/>
      <c r="Z12" s="138"/>
      <c r="AA12" s="139"/>
      <c r="AB12" s="109"/>
      <c r="AC12" s="110"/>
      <c r="AD12" s="111"/>
      <c r="AE12" s="112"/>
      <c r="AF12" s="113"/>
      <c r="AG12" s="114"/>
      <c r="AH12" s="140"/>
      <c r="AI12" s="141"/>
      <c r="AJ12" s="108"/>
      <c r="AK12" s="106"/>
      <c r="AL12" s="107"/>
      <c r="AM12" s="142"/>
      <c r="AN12" s="143"/>
      <c r="AO12" s="115"/>
      <c r="AP12" s="116"/>
      <c r="AQ12" s="117"/>
      <c r="AR12" s="118"/>
      <c r="AS12" s="115"/>
      <c r="AT12" s="116"/>
      <c r="AU12" s="117"/>
      <c r="AV12" s="119"/>
      <c r="AW12" s="118"/>
      <c r="AX12" s="117"/>
      <c r="AY12" s="119"/>
      <c r="AZ12" s="118"/>
      <c r="BA12" s="120"/>
      <c r="BB12" s="121"/>
      <c r="BC12" s="122"/>
      <c r="BD12" s="120"/>
      <c r="BE12" s="121"/>
      <c r="BF12" s="121"/>
      <c r="BG12" s="121"/>
      <c r="BH12" s="122"/>
      <c r="BI12" s="120"/>
      <c r="BJ12" s="121"/>
      <c r="BK12" s="122"/>
      <c r="BL12" s="120"/>
      <c r="BM12" s="121"/>
      <c r="BN12" s="122"/>
      <c r="BO12" s="123"/>
      <c r="BP12" s="124"/>
      <c r="BQ12" s="125"/>
      <c r="BR12" s="123"/>
      <c r="BS12" s="124"/>
      <c r="BT12" s="125"/>
      <c r="BU12" s="123"/>
      <c r="BV12" s="124"/>
      <c r="BW12" s="125"/>
      <c r="BX12" s="126"/>
      <c r="BY12" s="127"/>
      <c r="BZ12" s="126"/>
      <c r="CA12" s="127"/>
      <c r="CB12" s="128"/>
      <c r="CC12" s="128"/>
      <c r="CD12" s="128"/>
      <c r="CE12" s="128"/>
      <c r="CF12" s="126"/>
      <c r="CG12" s="127"/>
      <c r="CH12" s="135"/>
      <c r="CI12" s="136"/>
      <c r="CJ12" s="137"/>
      <c r="CK12" s="129"/>
      <c r="CL12" s="129"/>
      <c r="CM12" s="129"/>
      <c r="CN12" s="130"/>
      <c r="CO12" s="130"/>
      <c r="CP12" s="130"/>
      <c r="CQ12" s="130"/>
      <c r="CR12" s="130"/>
      <c r="CS12" s="131"/>
      <c r="CT12" s="131"/>
      <c r="CU12" s="131"/>
      <c r="CV12" s="131"/>
      <c r="CW12" s="132"/>
      <c r="CX12" s="132"/>
      <c r="CY12" s="132"/>
      <c r="CZ12" s="133"/>
      <c r="DA12" s="133"/>
      <c r="DB12" s="133"/>
      <c r="DC12" s="132"/>
      <c r="DD12" s="132"/>
      <c r="DE12" s="132"/>
      <c r="DF12" s="131"/>
      <c r="DG12" s="131"/>
      <c r="DH12" s="102"/>
      <c r="DI12" s="102"/>
      <c r="DJ12" s="102"/>
      <c r="DK12" s="102"/>
      <c r="DL12" s="120"/>
      <c r="DM12" s="134"/>
      <c r="DN12" s="81"/>
      <c r="DO12" s="77"/>
      <c r="DP12" s="78"/>
    </row>
    <row r="13" spans="1:121" ht="15" customHeight="1" x14ac:dyDescent="0.25">
      <c r="A13" s="35" t="s">
        <v>126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7"/>
      <c r="DN13" s="81"/>
      <c r="DO13" s="79"/>
      <c r="DP13" s="80"/>
    </row>
    <row r="14" spans="1:121" ht="15" customHeight="1" x14ac:dyDescent="0.25">
      <c r="A14" s="269" t="s">
        <v>125</v>
      </c>
      <c r="B14" s="270"/>
      <c r="C14" s="270"/>
      <c r="D14" s="270"/>
      <c r="E14" s="270"/>
      <c r="F14" s="270"/>
      <c r="G14" s="270"/>
      <c r="H14" s="270"/>
      <c r="I14" s="270"/>
      <c r="J14" s="270"/>
      <c r="K14" s="270"/>
      <c r="L14" s="270"/>
      <c r="M14" s="271"/>
      <c r="N14" s="275" t="s">
        <v>73</v>
      </c>
      <c r="O14" s="273"/>
      <c r="P14" s="274"/>
      <c r="Q14" s="275" t="s">
        <v>127</v>
      </c>
      <c r="R14" s="273"/>
      <c r="S14" s="274"/>
      <c r="T14" s="275" t="s">
        <v>128</v>
      </c>
      <c r="U14" s="273"/>
      <c r="V14" s="273"/>
      <c r="W14" s="273"/>
      <c r="X14" s="273"/>
      <c r="Y14" s="274"/>
      <c r="Z14" s="276" t="s">
        <v>50</v>
      </c>
      <c r="AA14" s="277"/>
      <c r="AB14" s="278">
        <v>100</v>
      </c>
      <c r="AC14" s="279"/>
      <c r="AD14" s="295">
        <f>8*0.095</f>
        <v>0.76</v>
      </c>
      <c r="AE14" s="297"/>
      <c r="AF14" s="282">
        <v>1</v>
      </c>
      <c r="AG14" s="283"/>
      <c r="AH14" s="280">
        <f t="shared" ref="AH14:AH22" si="43">AD14/AF14</f>
        <v>0.76</v>
      </c>
      <c r="AI14" s="281"/>
      <c r="AJ14" s="312">
        <v>380</v>
      </c>
      <c r="AK14" s="313"/>
      <c r="AL14" s="314"/>
      <c r="AM14" s="284">
        <f t="shared" ref="AM14" si="44">AD14/(SQRT(3)*AJ14*AF14)*1000</f>
        <v>1.1547005383792517</v>
      </c>
      <c r="AN14" s="285"/>
      <c r="AO14" s="284">
        <f>AM14*1.25</f>
        <v>1.4433756729740645</v>
      </c>
      <c r="AP14" s="285"/>
      <c r="AQ14" s="286" t="s">
        <v>50</v>
      </c>
      <c r="AR14" s="287"/>
      <c r="AS14" s="284" t="s">
        <v>50</v>
      </c>
      <c r="AT14" s="285"/>
      <c r="AU14" s="286" t="s">
        <v>51</v>
      </c>
      <c r="AV14" s="288"/>
      <c r="AW14" s="287"/>
      <c r="AX14" s="286" t="s">
        <v>51</v>
      </c>
      <c r="AY14" s="288"/>
      <c r="AZ14" s="287"/>
      <c r="BA14" s="286">
        <v>90</v>
      </c>
      <c r="BB14" s="288"/>
      <c r="BC14" s="287"/>
      <c r="BD14" s="289" t="s">
        <v>76</v>
      </c>
      <c r="BE14" s="290"/>
      <c r="BF14" s="290"/>
      <c r="BG14" s="290"/>
      <c r="BH14" s="291"/>
      <c r="BI14" s="289" t="s">
        <v>48</v>
      </c>
      <c r="BJ14" s="290"/>
      <c r="BK14" s="291"/>
      <c r="BL14" s="289">
        <v>4</v>
      </c>
      <c r="BM14" s="290"/>
      <c r="BN14" s="291"/>
      <c r="BO14" s="292">
        <v>6.31</v>
      </c>
      <c r="BP14" s="293"/>
      <c r="BQ14" s="294"/>
      <c r="BR14" s="292">
        <v>8.7999999999999995E-2</v>
      </c>
      <c r="BS14" s="293"/>
      <c r="BT14" s="294"/>
      <c r="BU14" s="292">
        <f t="shared" ref="BU14:BU22" si="45">SQRT(BO14^2+BR14^2)*BA14/1000</f>
        <v>0.56795522393935238</v>
      </c>
      <c r="BV14" s="293"/>
      <c r="BW14" s="294"/>
      <c r="BX14" s="298" t="s">
        <v>49</v>
      </c>
      <c r="BY14" s="299"/>
      <c r="BZ14" s="298">
        <v>6</v>
      </c>
      <c r="CA14" s="299"/>
      <c r="CB14" s="300">
        <v>0.6</v>
      </c>
      <c r="CC14" s="300"/>
      <c r="CD14" s="300">
        <v>1</v>
      </c>
      <c r="CE14" s="300"/>
      <c r="CF14" s="298">
        <f t="shared" ref="CF14:CF22" si="46">+CB14*CD14</f>
        <v>0.6</v>
      </c>
      <c r="CG14" s="299"/>
      <c r="CH14" s="301">
        <v>36</v>
      </c>
      <c r="CI14" s="301"/>
      <c r="CJ14" s="301"/>
      <c r="CK14" s="301">
        <f t="shared" ref="CK14:CK22" si="47">+CH14*CF14</f>
        <v>21.599999999999998</v>
      </c>
      <c r="CL14" s="301"/>
      <c r="CM14" s="301"/>
      <c r="CN14" s="302">
        <f t="shared" ref="CN14:CN22" si="48">1.1*AJ14/(SQRT(3)*(0.023+BU14))/1000</f>
        <v>0.40837681561138162</v>
      </c>
      <c r="CO14" s="302"/>
      <c r="CP14" s="302"/>
      <c r="CQ14" s="302"/>
      <c r="CR14" s="302"/>
      <c r="CS14" s="303">
        <f t="shared" ref="CS14:CS22" si="49">+BL14*143/SQRT(0.1)/1000</f>
        <v>1.8088228216163129</v>
      </c>
      <c r="CT14" s="303"/>
      <c r="CU14" s="303"/>
      <c r="CV14" s="303"/>
      <c r="CW14" s="304">
        <f t="shared" ref="CW14:CW22" si="50">SQRT(3)*AM14*BA14*(BO14*AF14+BR14*SIN(ACOS(AF14)))/1000</f>
        <v>1.1357999999999999</v>
      </c>
      <c r="CX14" s="304"/>
      <c r="CY14" s="304"/>
      <c r="CZ14" s="305">
        <f t="shared" ref="CZ14:CZ22" si="51">CW14/AJ14*100</f>
        <v>0.29889473684210521</v>
      </c>
      <c r="DA14" s="305"/>
      <c r="DB14" s="305"/>
      <c r="DC14" s="304" t="s">
        <v>50</v>
      </c>
      <c r="DD14" s="304"/>
      <c r="DE14" s="304"/>
      <c r="DF14" s="315" t="s">
        <v>50</v>
      </c>
      <c r="DG14" s="315"/>
      <c r="DH14" s="289" t="str">
        <f t="shared" ref="DH14" si="52">IF(CK14&gt;AO14,"OK","NO")</f>
        <v>OK</v>
      </c>
      <c r="DI14" s="291"/>
      <c r="DJ14" s="289" t="s">
        <v>55</v>
      </c>
      <c r="DK14" s="291"/>
      <c r="DL14" s="289" t="str">
        <f t="shared" ref="DL14" si="53">IF(CZ14&lt;2,"OK","NO")</f>
        <v>OK</v>
      </c>
      <c r="DM14" s="316"/>
      <c r="DN14" s="81"/>
      <c r="DO14" s="77"/>
      <c r="DP14" s="78"/>
      <c r="DQ14" s="34"/>
    </row>
    <row r="15" spans="1:121" ht="15" customHeight="1" x14ac:dyDescent="0.25">
      <c r="A15" s="269" t="s">
        <v>95</v>
      </c>
      <c r="B15" s="270"/>
      <c r="C15" s="270"/>
      <c r="D15" s="270"/>
      <c r="E15" s="270"/>
      <c r="F15" s="270"/>
      <c r="G15" s="270"/>
      <c r="H15" s="270"/>
      <c r="I15" s="270"/>
      <c r="J15" s="270"/>
      <c r="K15" s="270"/>
      <c r="L15" s="270"/>
      <c r="M15" s="271"/>
      <c r="N15" s="275" t="s">
        <v>127</v>
      </c>
      <c r="O15" s="273"/>
      <c r="P15" s="274"/>
      <c r="Q15" s="275" t="s">
        <v>77</v>
      </c>
      <c r="R15" s="273"/>
      <c r="S15" s="274"/>
      <c r="T15" s="275" t="s">
        <v>85</v>
      </c>
      <c r="U15" s="273"/>
      <c r="V15" s="273"/>
      <c r="W15" s="273"/>
      <c r="X15" s="273"/>
      <c r="Y15" s="274"/>
      <c r="Z15" s="276" t="s">
        <v>50</v>
      </c>
      <c r="AA15" s="277"/>
      <c r="AB15" s="278">
        <v>100</v>
      </c>
      <c r="AC15" s="279"/>
      <c r="AD15" s="295">
        <f>8*0.095</f>
        <v>0.76</v>
      </c>
      <c r="AE15" s="297"/>
      <c r="AF15" s="282">
        <v>1</v>
      </c>
      <c r="AG15" s="283"/>
      <c r="AH15" s="280">
        <f t="shared" si="43"/>
        <v>0.76</v>
      </c>
      <c r="AI15" s="281"/>
      <c r="AJ15" s="312">
        <f>+AJ14-CW14</f>
        <v>378.86419999999998</v>
      </c>
      <c r="AK15" s="313"/>
      <c r="AL15" s="314"/>
      <c r="AM15" s="284">
        <f>AD15/(SQRT(3)*AJ15*AF15)*1000</f>
        <v>1.1581622243118133</v>
      </c>
      <c r="AN15" s="285"/>
      <c r="AO15" s="284">
        <f>AM15*1.25</f>
        <v>1.4477027803897666</v>
      </c>
      <c r="AP15" s="285"/>
      <c r="AQ15" s="286" t="s">
        <v>50</v>
      </c>
      <c r="AR15" s="287"/>
      <c r="AS15" s="284" t="s">
        <v>50</v>
      </c>
      <c r="AT15" s="285"/>
      <c r="AU15" s="286" t="s">
        <v>51</v>
      </c>
      <c r="AV15" s="288"/>
      <c r="AW15" s="287"/>
      <c r="AX15" s="286" t="s">
        <v>51</v>
      </c>
      <c r="AY15" s="288"/>
      <c r="AZ15" s="287"/>
      <c r="BA15" s="286">
        <v>10</v>
      </c>
      <c r="BB15" s="288"/>
      <c r="BC15" s="287"/>
      <c r="BD15" s="289" t="s">
        <v>76</v>
      </c>
      <c r="BE15" s="290"/>
      <c r="BF15" s="290"/>
      <c r="BG15" s="290"/>
      <c r="BH15" s="291"/>
      <c r="BI15" s="289" t="s">
        <v>48</v>
      </c>
      <c r="BJ15" s="290"/>
      <c r="BK15" s="291"/>
      <c r="BL15" s="289">
        <v>4</v>
      </c>
      <c r="BM15" s="290"/>
      <c r="BN15" s="291"/>
      <c r="BO15" s="292">
        <v>6.31</v>
      </c>
      <c r="BP15" s="293"/>
      <c r="BQ15" s="294"/>
      <c r="BR15" s="292">
        <v>8.7999999999999995E-2</v>
      </c>
      <c r="BS15" s="293"/>
      <c r="BT15" s="294"/>
      <c r="BU15" s="292">
        <f t="shared" si="45"/>
        <v>6.3106135993261384E-2</v>
      </c>
      <c r="BV15" s="293"/>
      <c r="BW15" s="294"/>
      <c r="BX15" s="298" t="s">
        <v>53</v>
      </c>
      <c r="BY15" s="299"/>
      <c r="BZ15" s="298">
        <v>1</v>
      </c>
      <c r="CA15" s="299"/>
      <c r="CB15" s="300">
        <v>0.8</v>
      </c>
      <c r="CC15" s="300"/>
      <c r="CD15" s="300">
        <v>1</v>
      </c>
      <c r="CE15" s="300"/>
      <c r="CF15" s="298">
        <f t="shared" si="46"/>
        <v>0.8</v>
      </c>
      <c r="CG15" s="299"/>
      <c r="CH15" s="301">
        <v>36</v>
      </c>
      <c r="CI15" s="301"/>
      <c r="CJ15" s="301"/>
      <c r="CK15" s="301">
        <f t="shared" si="47"/>
        <v>28.8</v>
      </c>
      <c r="CL15" s="301"/>
      <c r="CM15" s="301"/>
      <c r="CN15" s="302">
        <f t="shared" si="48"/>
        <v>2.7943546631888525</v>
      </c>
      <c r="CO15" s="302"/>
      <c r="CP15" s="302"/>
      <c r="CQ15" s="302"/>
      <c r="CR15" s="302"/>
      <c r="CS15" s="303">
        <f t="shared" si="49"/>
        <v>1.8088228216163129</v>
      </c>
      <c r="CT15" s="303"/>
      <c r="CU15" s="303"/>
      <c r="CV15" s="303"/>
      <c r="CW15" s="304">
        <f t="shared" si="50"/>
        <v>0.1265783359842392</v>
      </c>
      <c r="CX15" s="304"/>
      <c r="CY15" s="304"/>
      <c r="CZ15" s="305">
        <f t="shared" si="51"/>
        <v>3.3409948996035839E-2</v>
      </c>
      <c r="DA15" s="305"/>
      <c r="DB15" s="305"/>
      <c r="DC15" s="304" t="s">
        <v>50</v>
      </c>
      <c r="DD15" s="304"/>
      <c r="DE15" s="304"/>
      <c r="DF15" s="315" t="s">
        <v>50</v>
      </c>
      <c r="DG15" s="315"/>
      <c r="DH15" s="289"/>
      <c r="DI15" s="291"/>
      <c r="DJ15" s="289"/>
      <c r="DK15" s="291"/>
      <c r="DL15" s="289"/>
      <c r="DM15" s="316"/>
      <c r="DN15" s="81"/>
      <c r="DO15" s="77"/>
      <c r="DP15" s="78"/>
      <c r="DQ15" s="34"/>
    </row>
    <row r="16" spans="1:121" ht="15" customHeight="1" x14ac:dyDescent="0.25">
      <c r="A16" s="269" t="s">
        <v>96</v>
      </c>
      <c r="B16" s="270"/>
      <c r="C16" s="270"/>
      <c r="D16" s="270"/>
      <c r="E16" s="270"/>
      <c r="F16" s="270"/>
      <c r="G16" s="270"/>
      <c r="H16" s="270"/>
      <c r="I16" s="270"/>
      <c r="J16" s="270"/>
      <c r="K16" s="270"/>
      <c r="L16" s="270"/>
      <c r="M16" s="271"/>
      <c r="N16" s="275" t="s">
        <v>77</v>
      </c>
      <c r="O16" s="273"/>
      <c r="P16" s="274"/>
      <c r="Q16" s="275" t="s">
        <v>78</v>
      </c>
      <c r="R16" s="273"/>
      <c r="S16" s="274"/>
      <c r="T16" s="275" t="s">
        <v>86</v>
      </c>
      <c r="U16" s="273"/>
      <c r="V16" s="273"/>
      <c r="W16" s="273"/>
      <c r="X16" s="273"/>
      <c r="Y16" s="274"/>
      <c r="Z16" s="276" t="s">
        <v>50</v>
      </c>
      <c r="AA16" s="277"/>
      <c r="AB16" s="278">
        <v>100</v>
      </c>
      <c r="AC16" s="279"/>
      <c r="AD16" s="295">
        <f>7*0.095</f>
        <v>0.66500000000000004</v>
      </c>
      <c r="AE16" s="297"/>
      <c r="AF16" s="282">
        <v>1</v>
      </c>
      <c r="AG16" s="283"/>
      <c r="AH16" s="280">
        <f t="shared" si="43"/>
        <v>0.66500000000000004</v>
      </c>
      <c r="AI16" s="281"/>
      <c r="AJ16" s="312">
        <f t="shared" ref="AJ16:AJ22" si="54">+AJ15-CW15</f>
        <v>378.73762166401576</v>
      </c>
      <c r="AK16" s="313"/>
      <c r="AL16" s="314"/>
      <c r="AM16" s="284">
        <f>AD16/(SQRT(3)*AJ16*AF16)*1000</f>
        <v>1.0137306331603326</v>
      </c>
      <c r="AN16" s="285"/>
      <c r="AO16" s="284">
        <f>AM16*1.25</f>
        <v>1.2671632914504158</v>
      </c>
      <c r="AP16" s="285"/>
      <c r="AQ16" s="286" t="s">
        <v>50</v>
      </c>
      <c r="AR16" s="287"/>
      <c r="AS16" s="284" t="s">
        <v>50</v>
      </c>
      <c r="AT16" s="285"/>
      <c r="AU16" s="286" t="s">
        <v>51</v>
      </c>
      <c r="AV16" s="288"/>
      <c r="AW16" s="287"/>
      <c r="AX16" s="286" t="s">
        <v>51</v>
      </c>
      <c r="AY16" s="288"/>
      <c r="AZ16" s="287"/>
      <c r="BA16" s="286">
        <v>7</v>
      </c>
      <c r="BB16" s="288"/>
      <c r="BC16" s="287"/>
      <c r="BD16" s="289" t="s">
        <v>76</v>
      </c>
      <c r="BE16" s="290"/>
      <c r="BF16" s="290"/>
      <c r="BG16" s="290"/>
      <c r="BH16" s="291"/>
      <c r="BI16" s="289" t="s">
        <v>48</v>
      </c>
      <c r="BJ16" s="290"/>
      <c r="BK16" s="291"/>
      <c r="BL16" s="289">
        <v>4</v>
      </c>
      <c r="BM16" s="290"/>
      <c r="BN16" s="291"/>
      <c r="BO16" s="292">
        <v>6.31</v>
      </c>
      <c r="BP16" s="293"/>
      <c r="BQ16" s="294"/>
      <c r="BR16" s="292">
        <v>8.7999999999999995E-2</v>
      </c>
      <c r="BS16" s="293"/>
      <c r="BT16" s="294"/>
      <c r="BU16" s="292">
        <f t="shared" si="45"/>
        <v>4.4174295195282966E-2</v>
      </c>
      <c r="BV16" s="293"/>
      <c r="BW16" s="294"/>
      <c r="BX16" s="298" t="s">
        <v>53</v>
      </c>
      <c r="BY16" s="299"/>
      <c r="BZ16" s="298">
        <v>1</v>
      </c>
      <c r="CA16" s="299"/>
      <c r="CB16" s="300">
        <v>0.8</v>
      </c>
      <c r="CC16" s="300"/>
      <c r="CD16" s="300">
        <v>1</v>
      </c>
      <c r="CE16" s="300"/>
      <c r="CF16" s="298">
        <f t="shared" si="46"/>
        <v>0.8</v>
      </c>
      <c r="CG16" s="299"/>
      <c r="CH16" s="301">
        <v>36</v>
      </c>
      <c r="CI16" s="301"/>
      <c r="CJ16" s="301"/>
      <c r="CK16" s="301">
        <f t="shared" si="47"/>
        <v>28.8</v>
      </c>
      <c r="CL16" s="301"/>
      <c r="CM16" s="301"/>
      <c r="CN16" s="302">
        <f t="shared" si="48"/>
        <v>3.5806954714255674</v>
      </c>
      <c r="CO16" s="302"/>
      <c r="CP16" s="302"/>
      <c r="CQ16" s="302"/>
      <c r="CR16" s="302"/>
      <c r="CS16" s="303">
        <f t="shared" si="49"/>
        <v>1.8088228216163129</v>
      </c>
      <c r="CT16" s="303"/>
      <c r="CU16" s="303"/>
      <c r="CV16" s="303"/>
      <c r="CW16" s="304">
        <f t="shared" si="50"/>
        <v>7.7555141923707022E-2</v>
      </c>
      <c r="CX16" s="304"/>
      <c r="CY16" s="304"/>
      <c r="CZ16" s="305">
        <f t="shared" si="51"/>
        <v>2.0477274368192404E-2</v>
      </c>
      <c r="DA16" s="305"/>
      <c r="DB16" s="305"/>
      <c r="DC16" s="304" t="s">
        <v>50</v>
      </c>
      <c r="DD16" s="304"/>
      <c r="DE16" s="304"/>
      <c r="DF16" s="315" t="s">
        <v>50</v>
      </c>
      <c r="DG16" s="315"/>
      <c r="DH16" s="289"/>
      <c r="DI16" s="291"/>
      <c r="DJ16" s="289"/>
      <c r="DK16" s="291"/>
      <c r="DL16" s="289"/>
      <c r="DM16" s="316"/>
      <c r="DN16" s="81"/>
      <c r="DO16" s="77"/>
      <c r="DP16" s="78"/>
      <c r="DQ16" s="34"/>
    </row>
    <row r="17" spans="1:121" ht="15" customHeight="1" x14ac:dyDescent="0.25">
      <c r="A17" s="269" t="s">
        <v>97</v>
      </c>
      <c r="B17" s="270"/>
      <c r="C17" s="270"/>
      <c r="D17" s="270"/>
      <c r="E17" s="270"/>
      <c r="F17" s="270"/>
      <c r="G17" s="270"/>
      <c r="H17" s="270"/>
      <c r="I17" s="270"/>
      <c r="J17" s="270"/>
      <c r="K17" s="270"/>
      <c r="L17" s="270"/>
      <c r="M17" s="271"/>
      <c r="N17" s="275" t="s">
        <v>78</v>
      </c>
      <c r="O17" s="273"/>
      <c r="P17" s="274"/>
      <c r="Q17" s="275" t="s">
        <v>79</v>
      </c>
      <c r="R17" s="273"/>
      <c r="S17" s="274"/>
      <c r="T17" s="275" t="s">
        <v>87</v>
      </c>
      <c r="U17" s="273"/>
      <c r="V17" s="273"/>
      <c r="W17" s="273"/>
      <c r="X17" s="273"/>
      <c r="Y17" s="274"/>
      <c r="Z17" s="276" t="s">
        <v>50</v>
      </c>
      <c r="AA17" s="277"/>
      <c r="AB17" s="278">
        <v>100</v>
      </c>
      <c r="AC17" s="279"/>
      <c r="AD17" s="295">
        <f>6*0.095</f>
        <v>0.57000000000000006</v>
      </c>
      <c r="AE17" s="297"/>
      <c r="AF17" s="282">
        <v>1</v>
      </c>
      <c r="AG17" s="283"/>
      <c r="AH17" s="280">
        <f t="shared" si="43"/>
        <v>0.57000000000000006</v>
      </c>
      <c r="AI17" s="281"/>
      <c r="AJ17" s="312">
        <f t="shared" si="54"/>
        <v>378.66006652209205</v>
      </c>
      <c r="AK17" s="313"/>
      <c r="AL17" s="314"/>
      <c r="AM17" s="284">
        <f>AD17/(SQRT(3)*AJ17*AF17)*1000</f>
        <v>0.86908993721123429</v>
      </c>
      <c r="AN17" s="285"/>
      <c r="AO17" s="284">
        <f>AM17*1.25</f>
        <v>1.0863624215140428</v>
      </c>
      <c r="AP17" s="285"/>
      <c r="AQ17" s="286" t="s">
        <v>50</v>
      </c>
      <c r="AR17" s="287"/>
      <c r="AS17" s="284" t="s">
        <v>50</v>
      </c>
      <c r="AT17" s="285"/>
      <c r="AU17" s="286" t="s">
        <v>51</v>
      </c>
      <c r="AV17" s="288"/>
      <c r="AW17" s="287"/>
      <c r="AX17" s="286" t="s">
        <v>51</v>
      </c>
      <c r="AY17" s="288"/>
      <c r="AZ17" s="287"/>
      <c r="BA17" s="286">
        <v>7</v>
      </c>
      <c r="BB17" s="288"/>
      <c r="BC17" s="287"/>
      <c r="BD17" s="289" t="s">
        <v>76</v>
      </c>
      <c r="BE17" s="290"/>
      <c r="BF17" s="290"/>
      <c r="BG17" s="290"/>
      <c r="BH17" s="291"/>
      <c r="BI17" s="289" t="s">
        <v>48</v>
      </c>
      <c r="BJ17" s="290"/>
      <c r="BK17" s="291"/>
      <c r="BL17" s="289">
        <v>4</v>
      </c>
      <c r="BM17" s="290"/>
      <c r="BN17" s="291"/>
      <c r="BO17" s="292">
        <v>6.31</v>
      </c>
      <c r="BP17" s="293"/>
      <c r="BQ17" s="294"/>
      <c r="BR17" s="292">
        <v>8.7999999999999995E-2</v>
      </c>
      <c r="BS17" s="293"/>
      <c r="BT17" s="294"/>
      <c r="BU17" s="292">
        <f t="shared" si="45"/>
        <v>4.4174295195282966E-2</v>
      </c>
      <c r="BV17" s="293"/>
      <c r="BW17" s="294"/>
      <c r="BX17" s="298" t="s">
        <v>53</v>
      </c>
      <c r="BY17" s="299"/>
      <c r="BZ17" s="298">
        <v>1</v>
      </c>
      <c r="CA17" s="299"/>
      <c r="CB17" s="300">
        <v>0.8</v>
      </c>
      <c r="CC17" s="300"/>
      <c r="CD17" s="300">
        <v>1</v>
      </c>
      <c r="CE17" s="300"/>
      <c r="CF17" s="298">
        <f t="shared" si="46"/>
        <v>0.8</v>
      </c>
      <c r="CG17" s="299"/>
      <c r="CH17" s="301">
        <v>36</v>
      </c>
      <c r="CI17" s="301"/>
      <c r="CJ17" s="301"/>
      <c r="CK17" s="301">
        <f t="shared" si="47"/>
        <v>28.8</v>
      </c>
      <c r="CL17" s="301"/>
      <c r="CM17" s="301"/>
      <c r="CN17" s="302">
        <f t="shared" si="48"/>
        <v>3.5799622425895947</v>
      </c>
      <c r="CO17" s="302"/>
      <c r="CP17" s="302"/>
      <c r="CQ17" s="302"/>
      <c r="CR17" s="302"/>
      <c r="CS17" s="303">
        <f t="shared" si="49"/>
        <v>1.8088228216163129</v>
      </c>
      <c r="CT17" s="303"/>
      <c r="CU17" s="303"/>
      <c r="CV17" s="303"/>
      <c r="CW17" s="304">
        <f t="shared" si="50"/>
        <v>6.6489451161946378E-2</v>
      </c>
      <c r="CX17" s="304"/>
      <c r="CY17" s="304"/>
      <c r="CZ17" s="305">
        <f t="shared" si="51"/>
        <v>1.7559139988707315E-2</v>
      </c>
      <c r="DA17" s="305"/>
      <c r="DB17" s="305"/>
      <c r="DC17" s="304" t="s">
        <v>50</v>
      </c>
      <c r="DD17" s="304"/>
      <c r="DE17" s="304"/>
      <c r="DF17" s="315" t="s">
        <v>50</v>
      </c>
      <c r="DG17" s="315"/>
      <c r="DH17" s="289"/>
      <c r="DI17" s="291"/>
      <c r="DJ17" s="289"/>
      <c r="DK17" s="291"/>
      <c r="DL17" s="289"/>
      <c r="DM17" s="316"/>
      <c r="DN17" s="81"/>
      <c r="DO17" s="77"/>
      <c r="DP17" s="78"/>
      <c r="DQ17" s="34"/>
    </row>
    <row r="18" spans="1:121" ht="15" customHeight="1" x14ac:dyDescent="0.25">
      <c r="A18" s="269" t="s">
        <v>98</v>
      </c>
      <c r="B18" s="270"/>
      <c r="C18" s="270"/>
      <c r="D18" s="270"/>
      <c r="E18" s="270"/>
      <c r="F18" s="270"/>
      <c r="G18" s="270"/>
      <c r="H18" s="270"/>
      <c r="I18" s="270"/>
      <c r="J18" s="270"/>
      <c r="K18" s="270"/>
      <c r="L18" s="270"/>
      <c r="M18" s="271"/>
      <c r="N18" s="275" t="s">
        <v>79</v>
      </c>
      <c r="O18" s="273"/>
      <c r="P18" s="274"/>
      <c r="Q18" s="275" t="s">
        <v>80</v>
      </c>
      <c r="R18" s="273"/>
      <c r="S18" s="274"/>
      <c r="T18" s="275" t="s">
        <v>88</v>
      </c>
      <c r="U18" s="273"/>
      <c r="V18" s="273"/>
      <c r="W18" s="273"/>
      <c r="X18" s="273"/>
      <c r="Y18" s="274"/>
      <c r="Z18" s="276" t="s">
        <v>50</v>
      </c>
      <c r="AA18" s="277"/>
      <c r="AB18" s="278">
        <v>100</v>
      </c>
      <c r="AC18" s="279"/>
      <c r="AD18" s="295">
        <f>5*0.095</f>
        <v>0.47499999999999998</v>
      </c>
      <c r="AE18" s="297"/>
      <c r="AF18" s="282">
        <v>1</v>
      </c>
      <c r="AG18" s="283"/>
      <c r="AH18" s="280">
        <f t="shared" si="43"/>
        <v>0.47499999999999998</v>
      </c>
      <c r="AI18" s="281"/>
      <c r="AJ18" s="312">
        <f t="shared" si="54"/>
        <v>378.59357707093011</v>
      </c>
      <c r="AK18" s="313"/>
      <c r="AL18" s="314"/>
      <c r="AM18" s="284">
        <f>AD18/(SQRT(3)*AJ18*AF18)*1000</f>
        <v>0.72436880727559905</v>
      </c>
      <c r="AN18" s="285"/>
      <c r="AO18" s="284">
        <f>AM18*1.25</f>
        <v>0.90546100909449878</v>
      </c>
      <c r="AP18" s="285"/>
      <c r="AQ18" s="286" t="s">
        <v>50</v>
      </c>
      <c r="AR18" s="287"/>
      <c r="AS18" s="284" t="s">
        <v>50</v>
      </c>
      <c r="AT18" s="285"/>
      <c r="AU18" s="286" t="s">
        <v>51</v>
      </c>
      <c r="AV18" s="288"/>
      <c r="AW18" s="287"/>
      <c r="AX18" s="286" t="s">
        <v>51</v>
      </c>
      <c r="AY18" s="288"/>
      <c r="AZ18" s="287"/>
      <c r="BA18" s="286">
        <v>7</v>
      </c>
      <c r="BB18" s="288"/>
      <c r="BC18" s="287"/>
      <c r="BD18" s="289" t="s">
        <v>76</v>
      </c>
      <c r="BE18" s="290"/>
      <c r="BF18" s="290"/>
      <c r="BG18" s="290"/>
      <c r="BH18" s="291"/>
      <c r="BI18" s="289" t="s">
        <v>48</v>
      </c>
      <c r="BJ18" s="290"/>
      <c r="BK18" s="291"/>
      <c r="BL18" s="289">
        <v>4</v>
      </c>
      <c r="BM18" s="290"/>
      <c r="BN18" s="291"/>
      <c r="BO18" s="292">
        <v>6.31</v>
      </c>
      <c r="BP18" s="293"/>
      <c r="BQ18" s="294"/>
      <c r="BR18" s="292">
        <v>8.7999999999999995E-2</v>
      </c>
      <c r="BS18" s="293"/>
      <c r="BT18" s="294"/>
      <c r="BU18" s="292">
        <f t="shared" si="45"/>
        <v>4.4174295195282966E-2</v>
      </c>
      <c r="BV18" s="293"/>
      <c r="BW18" s="294"/>
      <c r="BX18" s="298" t="s">
        <v>53</v>
      </c>
      <c r="BY18" s="299"/>
      <c r="BZ18" s="298">
        <v>1</v>
      </c>
      <c r="CA18" s="299"/>
      <c r="CB18" s="300">
        <v>0.8</v>
      </c>
      <c r="CC18" s="300"/>
      <c r="CD18" s="300">
        <v>1</v>
      </c>
      <c r="CE18" s="300"/>
      <c r="CF18" s="298">
        <f t="shared" si="46"/>
        <v>0.8</v>
      </c>
      <c r="CG18" s="299"/>
      <c r="CH18" s="301">
        <v>36</v>
      </c>
      <c r="CI18" s="301"/>
      <c r="CJ18" s="301"/>
      <c r="CK18" s="301">
        <f t="shared" si="47"/>
        <v>28.8</v>
      </c>
      <c r="CL18" s="301"/>
      <c r="CM18" s="301"/>
      <c r="CN18" s="302">
        <f t="shared" si="48"/>
        <v>3.5793336320078755</v>
      </c>
      <c r="CO18" s="302"/>
      <c r="CP18" s="302"/>
      <c r="CQ18" s="302"/>
      <c r="CR18" s="302"/>
      <c r="CS18" s="303">
        <f t="shared" si="49"/>
        <v>1.8088228216163129</v>
      </c>
      <c r="CT18" s="303"/>
      <c r="CU18" s="303"/>
      <c r="CV18" s="303"/>
      <c r="CW18" s="304">
        <f t="shared" si="50"/>
        <v>5.5417606823449136E-2</v>
      </c>
      <c r="CX18" s="304"/>
      <c r="CY18" s="304"/>
      <c r="CZ18" s="305">
        <f t="shared" si="51"/>
        <v>1.4637756734332173E-2</v>
      </c>
      <c r="DA18" s="305"/>
      <c r="DB18" s="305"/>
      <c r="DC18" s="304" t="s">
        <v>50</v>
      </c>
      <c r="DD18" s="304"/>
      <c r="DE18" s="304"/>
      <c r="DF18" s="315" t="s">
        <v>50</v>
      </c>
      <c r="DG18" s="315"/>
      <c r="DH18" s="289"/>
      <c r="DI18" s="291"/>
      <c r="DJ18" s="289"/>
      <c r="DK18" s="291"/>
      <c r="DL18" s="289"/>
      <c r="DM18" s="316"/>
      <c r="DN18" s="81"/>
      <c r="DO18" s="77"/>
      <c r="DP18" s="78"/>
      <c r="DQ18" s="34"/>
    </row>
    <row r="19" spans="1:121" ht="15" customHeight="1" x14ac:dyDescent="0.25">
      <c r="A19" s="269" t="s">
        <v>99</v>
      </c>
      <c r="B19" s="270"/>
      <c r="C19" s="270"/>
      <c r="D19" s="270"/>
      <c r="E19" s="270"/>
      <c r="F19" s="270"/>
      <c r="G19" s="270"/>
      <c r="H19" s="270"/>
      <c r="I19" s="270"/>
      <c r="J19" s="270"/>
      <c r="K19" s="270"/>
      <c r="L19" s="270"/>
      <c r="M19" s="271"/>
      <c r="N19" s="275" t="s">
        <v>80</v>
      </c>
      <c r="O19" s="273"/>
      <c r="P19" s="274"/>
      <c r="Q19" s="275" t="s">
        <v>81</v>
      </c>
      <c r="R19" s="273"/>
      <c r="S19" s="274"/>
      <c r="T19" s="275" t="s">
        <v>89</v>
      </c>
      <c r="U19" s="273"/>
      <c r="V19" s="273"/>
      <c r="W19" s="273"/>
      <c r="X19" s="273"/>
      <c r="Y19" s="274"/>
      <c r="Z19" s="276" t="s">
        <v>50</v>
      </c>
      <c r="AA19" s="277"/>
      <c r="AB19" s="278">
        <v>100</v>
      </c>
      <c r="AC19" s="279"/>
      <c r="AD19" s="295">
        <f>4*0.095</f>
        <v>0.38</v>
      </c>
      <c r="AE19" s="297"/>
      <c r="AF19" s="282">
        <v>1</v>
      </c>
      <c r="AG19" s="283"/>
      <c r="AH19" s="280">
        <f t="shared" si="43"/>
        <v>0.38</v>
      </c>
      <c r="AI19" s="281"/>
      <c r="AJ19" s="312">
        <f t="shared" si="54"/>
        <v>378.53815946410668</v>
      </c>
      <c r="AK19" s="313"/>
      <c r="AL19" s="314"/>
      <c r="AM19" s="284">
        <f>AD19/(SQRT(3)*AJ19*AF19)*1000</f>
        <v>0.57957988331387988</v>
      </c>
      <c r="AN19" s="285"/>
      <c r="AO19" s="284">
        <f>AM19*1.25</f>
        <v>0.7244748541423498</v>
      </c>
      <c r="AP19" s="285"/>
      <c r="AQ19" s="286" t="s">
        <v>50</v>
      </c>
      <c r="AR19" s="287"/>
      <c r="AS19" s="284" t="s">
        <v>50</v>
      </c>
      <c r="AT19" s="285"/>
      <c r="AU19" s="286" t="s">
        <v>51</v>
      </c>
      <c r="AV19" s="288"/>
      <c r="AW19" s="287"/>
      <c r="AX19" s="286" t="s">
        <v>51</v>
      </c>
      <c r="AY19" s="288"/>
      <c r="AZ19" s="287"/>
      <c r="BA19" s="286">
        <v>25</v>
      </c>
      <c r="BB19" s="288"/>
      <c r="BC19" s="287"/>
      <c r="BD19" s="289" t="s">
        <v>76</v>
      </c>
      <c r="BE19" s="290"/>
      <c r="BF19" s="290"/>
      <c r="BG19" s="290"/>
      <c r="BH19" s="291"/>
      <c r="BI19" s="289" t="s">
        <v>48</v>
      </c>
      <c r="BJ19" s="290"/>
      <c r="BK19" s="291"/>
      <c r="BL19" s="289">
        <v>4</v>
      </c>
      <c r="BM19" s="290"/>
      <c r="BN19" s="291"/>
      <c r="BO19" s="292">
        <v>6.31</v>
      </c>
      <c r="BP19" s="293"/>
      <c r="BQ19" s="294"/>
      <c r="BR19" s="292">
        <v>8.7999999999999995E-2</v>
      </c>
      <c r="BS19" s="293"/>
      <c r="BT19" s="294"/>
      <c r="BU19" s="292">
        <f t="shared" si="45"/>
        <v>0.15776533998315345</v>
      </c>
      <c r="BV19" s="293"/>
      <c r="BW19" s="294"/>
      <c r="BX19" s="298" t="s">
        <v>53</v>
      </c>
      <c r="BY19" s="299"/>
      <c r="BZ19" s="298">
        <v>1</v>
      </c>
      <c r="CA19" s="299"/>
      <c r="CB19" s="300">
        <v>0.8</v>
      </c>
      <c r="CC19" s="300"/>
      <c r="CD19" s="300">
        <v>1</v>
      </c>
      <c r="CE19" s="300"/>
      <c r="CF19" s="298">
        <f t="shared" si="46"/>
        <v>0.8</v>
      </c>
      <c r="CG19" s="299"/>
      <c r="CH19" s="301">
        <v>36</v>
      </c>
      <c r="CI19" s="301"/>
      <c r="CJ19" s="301"/>
      <c r="CK19" s="301">
        <f t="shared" si="47"/>
        <v>28.8</v>
      </c>
      <c r="CL19" s="301"/>
      <c r="CM19" s="301"/>
      <c r="CN19" s="302">
        <f t="shared" si="48"/>
        <v>1.3299231982971231</v>
      </c>
      <c r="CO19" s="302"/>
      <c r="CP19" s="302"/>
      <c r="CQ19" s="302"/>
      <c r="CR19" s="302"/>
      <c r="CS19" s="303">
        <f t="shared" si="49"/>
        <v>1.8088228216163129</v>
      </c>
      <c r="CT19" s="303"/>
      <c r="CU19" s="303"/>
      <c r="CV19" s="303"/>
      <c r="CW19" s="304">
        <f t="shared" si="50"/>
        <v>0.15835919972999191</v>
      </c>
      <c r="CX19" s="304"/>
      <c r="CY19" s="304"/>
      <c r="CZ19" s="305">
        <f t="shared" si="51"/>
        <v>4.1834408439608756E-2</v>
      </c>
      <c r="DA19" s="305"/>
      <c r="DB19" s="305"/>
      <c r="DC19" s="304" t="s">
        <v>50</v>
      </c>
      <c r="DD19" s="304"/>
      <c r="DE19" s="304"/>
      <c r="DF19" s="315" t="s">
        <v>50</v>
      </c>
      <c r="DG19" s="315"/>
      <c r="DH19" s="289"/>
      <c r="DI19" s="291"/>
      <c r="DJ19" s="289"/>
      <c r="DK19" s="291"/>
      <c r="DL19" s="289"/>
      <c r="DM19" s="316"/>
      <c r="DN19" s="81"/>
      <c r="DO19" s="77"/>
      <c r="DP19" s="78"/>
      <c r="DQ19" s="34"/>
    </row>
    <row r="20" spans="1:121" ht="15" customHeight="1" x14ac:dyDescent="0.25">
      <c r="A20" s="269" t="s">
        <v>100</v>
      </c>
      <c r="B20" s="270"/>
      <c r="C20" s="270"/>
      <c r="D20" s="270"/>
      <c r="E20" s="270"/>
      <c r="F20" s="270"/>
      <c r="G20" s="270"/>
      <c r="H20" s="270"/>
      <c r="I20" s="270"/>
      <c r="J20" s="270"/>
      <c r="K20" s="270"/>
      <c r="L20" s="270"/>
      <c r="M20" s="271"/>
      <c r="N20" s="275" t="s">
        <v>81</v>
      </c>
      <c r="O20" s="273"/>
      <c r="P20" s="274"/>
      <c r="Q20" s="275" t="s">
        <v>82</v>
      </c>
      <c r="R20" s="273"/>
      <c r="S20" s="274"/>
      <c r="T20" s="275" t="s">
        <v>90</v>
      </c>
      <c r="U20" s="273"/>
      <c r="V20" s="273"/>
      <c r="W20" s="273"/>
      <c r="X20" s="273"/>
      <c r="Y20" s="274"/>
      <c r="Z20" s="276" t="s">
        <v>50</v>
      </c>
      <c r="AA20" s="277"/>
      <c r="AB20" s="278">
        <v>100</v>
      </c>
      <c r="AC20" s="279"/>
      <c r="AD20" s="295">
        <f>3*0.095</f>
        <v>0.28500000000000003</v>
      </c>
      <c r="AE20" s="297"/>
      <c r="AF20" s="282">
        <v>1</v>
      </c>
      <c r="AG20" s="283"/>
      <c r="AH20" s="280">
        <f t="shared" si="43"/>
        <v>0.28500000000000003</v>
      </c>
      <c r="AI20" s="281"/>
      <c r="AJ20" s="312">
        <f t="shared" si="54"/>
        <v>378.37980026437668</v>
      </c>
      <c r="AK20" s="313"/>
      <c r="AL20" s="314"/>
      <c r="AM20" s="284">
        <f>AD20/(SQRT(3)*AJ20*AF20)*1000</f>
        <v>0.43486683645394053</v>
      </c>
      <c r="AN20" s="285"/>
      <c r="AO20" s="284">
        <f>AM20*1.25</f>
        <v>0.54358354556742561</v>
      </c>
      <c r="AP20" s="285"/>
      <c r="AQ20" s="286" t="s">
        <v>50</v>
      </c>
      <c r="AR20" s="287"/>
      <c r="AS20" s="284" t="s">
        <v>50</v>
      </c>
      <c r="AT20" s="285"/>
      <c r="AU20" s="286" t="s">
        <v>51</v>
      </c>
      <c r="AV20" s="288"/>
      <c r="AW20" s="287"/>
      <c r="AX20" s="286" t="s">
        <v>51</v>
      </c>
      <c r="AY20" s="288"/>
      <c r="AZ20" s="287"/>
      <c r="BA20" s="286">
        <v>7</v>
      </c>
      <c r="BB20" s="288"/>
      <c r="BC20" s="287"/>
      <c r="BD20" s="289" t="s">
        <v>76</v>
      </c>
      <c r="BE20" s="290"/>
      <c r="BF20" s="290"/>
      <c r="BG20" s="290"/>
      <c r="BH20" s="291"/>
      <c r="BI20" s="289" t="s">
        <v>48</v>
      </c>
      <c r="BJ20" s="290"/>
      <c r="BK20" s="291"/>
      <c r="BL20" s="289">
        <v>4</v>
      </c>
      <c r="BM20" s="290"/>
      <c r="BN20" s="291"/>
      <c r="BO20" s="292">
        <v>6.31</v>
      </c>
      <c r="BP20" s="293"/>
      <c r="BQ20" s="294"/>
      <c r="BR20" s="292">
        <v>8.7999999999999995E-2</v>
      </c>
      <c r="BS20" s="293"/>
      <c r="BT20" s="294"/>
      <c r="BU20" s="292">
        <f t="shared" si="45"/>
        <v>4.4174295195282966E-2</v>
      </c>
      <c r="BV20" s="293"/>
      <c r="BW20" s="294"/>
      <c r="BX20" s="298" t="s">
        <v>53</v>
      </c>
      <c r="BY20" s="299"/>
      <c r="BZ20" s="298">
        <v>1</v>
      </c>
      <c r="CA20" s="299"/>
      <c r="CB20" s="300">
        <v>0.8</v>
      </c>
      <c r="CC20" s="300"/>
      <c r="CD20" s="300">
        <v>1</v>
      </c>
      <c r="CE20" s="300"/>
      <c r="CF20" s="298">
        <f t="shared" si="46"/>
        <v>0.8</v>
      </c>
      <c r="CG20" s="299"/>
      <c r="CH20" s="301">
        <v>36</v>
      </c>
      <c r="CI20" s="301"/>
      <c r="CJ20" s="301"/>
      <c r="CK20" s="301">
        <f t="shared" si="47"/>
        <v>28.8</v>
      </c>
      <c r="CL20" s="301"/>
      <c r="CM20" s="301"/>
      <c r="CN20" s="302">
        <f t="shared" si="48"/>
        <v>3.577312523991834</v>
      </c>
      <c r="CO20" s="302"/>
      <c r="CP20" s="302"/>
      <c r="CQ20" s="302"/>
      <c r="CR20" s="302"/>
      <c r="CS20" s="303">
        <f t="shared" si="49"/>
        <v>1.8088228216163129</v>
      </c>
      <c r="CT20" s="303"/>
      <c r="CU20" s="303"/>
      <c r="CV20" s="303"/>
      <c r="CW20" s="304">
        <f t="shared" si="50"/>
        <v>3.3269349979053744E-2</v>
      </c>
      <c r="CX20" s="304"/>
      <c r="CY20" s="304"/>
      <c r="CZ20" s="305">
        <f t="shared" si="51"/>
        <v>8.7925808819097149E-3</v>
      </c>
      <c r="DA20" s="305"/>
      <c r="DB20" s="305"/>
      <c r="DC20" s="304" t="s">
        <v>50</v>
      </c>
      <c r="DD20" s="304"/>
      <c r="DE20" s="304"/>
      <c r="DF20" s="315" t="s">
        <v>50</v>
      </c>
      <c r="DG20" s="315"/>
      <c r="DH20" s="289"/>
      <c r="DI20" s="291"/>
      <c r="DJ20" s="289"/>
      <c r="DK20" s="291"/>
      <c r="DL20" s="289"/>
      <c r="DM20" s="316"/>
      <c r="DN20" s="81"/>
      <c r="DO20" s="77"/>
      <c r="DP20" s="78"/>
      <c r="DQ20" s="34"/>
    </row>
    <row r="21" spans="1:121" ht="15" customHeight="1" x14ac:dyDescent="0.25">
      <c r="A21" s="269" t="s">
        <v>101</v>
      </c>
      <c r="B21" s="270"/>
      <c r="C21" s="270"/>
      <c r="D21" s="270"/>
      <c r="E21" s="270"/>
      <c r="F21" s="270"/>
      <c r="G21" s="270"/>
      <c r="H21" s="270"/>
      <c r="I21" s="270"/>
      <c r="J21" s="270"/>
      <c r="K21" s="270"/>
      <c r="L21" s="270"/>
      <c r="M21" s="271"/>
      <c r="N21" s="275" t="s">
        <v>82</v>
      </c>
      <c r="O21" s="273"/>
      <c r="P21" s="274"/>
      <c r="Q21" s="275" t="s">
        <v>83</v>
      </c>
      <c r="R21" s="273"/>
      <c r="S21" s="274"/>
      <c r="T21" s="275" t="s">
        <v>91</v>
      </c>
      <c r="U21" s="273"/>
      <c r="V21" s="273"/>
      <c r="W21" s="273"/>
      <c r="X21" s="273"/>
      <c r="Y21" s="274"/>
      <c r="Z21" s="276" t="s">
        <v>50</v>
      </c>
      <c r="AA21" s="277"/>
      <c r="AB21" s="278">
        <v>100</v>
      </c>
      <c r="AC21" s="279"/>
      <c r="AD21" s="295">
        <f>2*0.095</f>
        <v>0.19</v>
      </c>
      <c r="AE21" s="297"/>
      <c r="AF21" s="282">
        <v>1</v>
      </c>
      <c r="AG21" s="283"/>
      <c r="AH21" s="280">
        <f t="shared" si="43"/>
        <v>0.19</v>
      </c>
      <c r="AI21" s="281"/>
      <c r="AJ21" s="312">
        <f t="shared" si="54"/>
        <v>378.34653091439765</v>
      </c>
      <c r="AK21" s="313"/>
      <c r="AL21" s="314"/>
      <c r="AM21" s="284">
        <f>AD21/(SQRT(3)*AJ21*AF21)*1000</f>
        <v>0.28993671722299513</v>
      </c>
      <c r="AN21" s="285"/>
      <c r="AO21" s="284">
        <f>AM21*1.25</f>
        <v>0.36242089652874393</v>
      </c>
      <c r="AP21" s="285"/>
      <c r="AQ21" s="286" t="s">
        <v>50</v>
      </c>
      <c r="AR21" s="287"/>
      <c r="AS21" s="284" t="s">
        <v>50</v>
      </c>
      <c r="AT21" s="285"/>
      <c r="AU21" s="286" t="s">
        <v>51</v>
      </c>
      <c r="AV21" s="288"/>
      <c r="AW21" s="287"/>
      <c r="AX21" s="286" t="s">
        <v>51</v>
      </c>
      <c r="AY21" s="288"/>
      <c r="AZ21" s="287"/>
      <c r="BA21" s="286">
        <v>7</v>
      </c>
      <c r="BB21" s="288"/>
      <c r="BC21" s="287"/>
      <c r="BD21" s="289" t="s">
        <v>76</v>
      </c>
      <c r="BE21" s="290"/>
      <c r="BF21" s="290"/>
      <c r="BG21" s="290"/>
      <c r="BH21" s="291"/>
      <c r="BI21" s="289" t="s">
        <v>48</v>
      </c>
      <c r="BJ21" s="290"/>
      <c r="BK21" s="291"/>
      <c r="BL21" s="289">
        <v>4</v>
      </c>
      <c r="BM21" s="290"/>
      <c r="BN21" s="291"/>
      <c r="BO21" s="292">
        <v>6.31</v>
      </c>
      <c r="BP21" s="293"/>
      <c r="BQ21" s="294"/>
      <c r="BR21" s="292">
        <v>8.7999999999999995E-2</v>
      </c>
      <c r="BS21" s="293"/>
      <c r="BT21" s="294"/>
      <c r="BU21" s="292">
        <f t="shared" si="45"/>
        <v>4.4174295195282966E-2</v>
      </c>
      <c r="BV21" s="293"/>
      <c r="BW21" s="294"/>
      <c r="BX21" s="298" t="s">
        <v>53</v>
      </c>
      <c r="BY21" s="299"/>
      <c r="BZ21" s="298">
        <v>1</v>
      </c>
      <c r="CA21" s="299"/>
      <c r="CB21" s="300">
        <v>0.8</v>
      </c>
      <c r="CC21" s="300"/>
      <c r="CD21" s="300">
        <v>1</v>
      </c>
      <c r="CE21" s="300"/>
      <c r="CF21" s="298">
        <f t="shared" si="46"/>
        <v>0.8</v>
      </c>
      <c r="CG21" s="299"/>
      <c r="CH21" s="301">
        <v>36</v>
      </c>
      <c r="CI21" s="301"/>
      <c r="CJ21" s="301"/>
      <c r="CK21" s="301">
        <f t="shared" si="47"/>
        <v>28.8</v>
      </c>
      <c r="CL21" s="301"/>
      <c r="CM21" s="301"/>
      <c r="CN21" s="302">
        <f t="shared" si="48"/>
        <v>3.5769979858947631</v>
      </c>
      <c r="CO21" s="302"/>
      <c r="CP21" s="302"/>
      <c r="CQ21" s="302"/>
      <c r="CR21" s="302"/>
      <c r="CS21" s="303">
        <f t="shared" si="49"/>
        <v>1.8088228216163129</v>
      </c>
      <c r="CT21" s="303"/>
      <c r="CU21" s="303"/>
      <c r="CV21" s="303"/>
      <c r="CW21" s="304">
        <f t="shared" si="50"/>
        <v>2.2181516980523841E-2</v>
      </c>
      <c r="CX21" s="304"/>
      <c r="CY21" s="304"/>
      <c r="CZ21" s="305">
        <f t="shared" si="51"/>
        <v>5.8627515169532487E-3</v>
      </c>
      <c r="DA21" s="305"/>
      <c r="DB21" s="305"/>
      <c r="DC21" s="304" t="s">
        <v>50</v>
      </c>
      <c r="DD21" s="304"/>
      <c r="DE21" s="304"/>
      <c r="DF21" s="315" t="s">
        <v>50</v>
      </c>
      <c r="DG21" s="315"/>
      <c r="DH21" s="289"/>
      <c r="DI21" s="291"/>
      <c r="DJ21" s="289"/>
      <c r="DK21" s="291"/>
      <c r="DL21" s="289"/>
      <c r="DM21" s="316"/>
      <c r="DN21" s="81"/>
      <c r="DO21" s="77"/>
      <c r="DP21" s="78"/>
      <c r="DQ21" s="34"/>
    </row>
    <row r="22" spans="1:121" ht="15" customHeight="1" thickBot="1" x14ac:dyDescent="0.3">
      <c r="A22" s="269" t="s">
        <v>102</v>
      </c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/>
      <c r="M22" s="271"/>
      <c r="N22" s="275" t="s">
        <v>83</v>
      </c>
      <c r="O22" s="273"/>
      <c r="P22" s="274"/>
      <c r="Q22" s="275" t="s">
        <v>84</v>
      </c>
      <c r="R22" s="273"/>
      <c r="S22" s="274"/>
      <c r="T22" s="275" t="s">
        <v>92</v>
      </c>
      <c r="U22" s="273"/>
      <c r="V22" s="273"/>
      <c r="W22" s="273"/>
      <c r="X22" s="273"/>
      <c r="Y22" s="274"/>
      <c r="Z22" s="276" t="s">
        <v>50</v>
      </c>
      <c r="AA22" s="277"/>
      <c r="AB22" s="278">
        <v>100</v>
      </c>
      <c r="AC22" s="279"/>
      <c r="AD22" s="295">
        <f>1*0.095</f>
        <v>9.5000000000000001E-2</v>
      </c>
      <c r="AE22" s="297"/>
      <c r="AF22" s="282">
        <v>1</v>
      </c>
      <c r="AG22" s="283"/>
      <c r="AH22" s="280">
        <f t="shared" si="43"/>
        <v>9.5000000000000001E-2</v>
      </c>
      <c r="AI22" s="281"/>
      <c r="AJ22" s="312">
        <f t="shared" si="54"/>
        <v>378.32434939741711</v>
      </c>
      <c r="AK22" s="313"/>
      <c r="AL22" s="314"/>
      <c r="AM22" s="284">
        <f>AD22/(SQRT(3)*AJ22*AF22)*1000</f>
        <v>0.14497685824445353</v>
      </c>
      <c r="AN22" s="285"/>
      <c r="AO22" s="284">
        <f>AM22*1.25</f>
        <v>0.1812210728055669</v>
      </c>
      <c r="AP22" s="285"/>
      <c r="AQ22" s="286" t="s">
        <v>50</v>
      </c>
      <c r="AR22" s="287"/>
      <c r="AS22" s="284" t="s">
        <v>50</v>
      </c>
      <c r="AT22" s="285"/>
      <c r="AU22" s="286" t="s">
        <v>51</v>
      </c>
      <c r="AV22" s="288"/>
      <c r="AW22" s="287"/>
      <c r="AX22" s="286" t="s">
        <v>51</v>
      </c>
      <c r="AY22" s="288"/>
      <c r="AZ22" s="287"/>
      <c r="BA22" s="286">
        <v>7</v>
      </c>
      <c r="BB22" s="288"/>
      <c r="BC22" s="287"/>
      <c r="BD22" s="289" t="s">
        <v>76</v>
      </c>
      <c r="BE22" s="290"/>
      <c r="BF22" s="290"/>
      <c r="BG22" s="290"/>
      <c r="BH22" s="291"/>
      <c r="BI22" s="289" t="s">
        <v>48</v>
      </c>
      <c r="BJ22" s="290"/>
      <c r="BK22" s="291"/>
      <c r="BL22" s="289">
        <v>4</v>
      </c>
      <c r="BM22" s="290"/>
      <c r="BN22" s="291"/>
      <c r="BO22" s="292">
        <v>6.31</v>
      </c>
      <c r="BP22" s="293"/>
      <c r="BQ22" s="294"/>
      <c r="BR22" s="292">
        <v>8.7999999999999995E-2</v>
      </c>
      <c r="BS22" s="293"/>
      <c r="BT22" s="294"/>
      <c r="BU22" s="292">
        <f t="shared" si="45"/>
        <v>4.4174295195282966E-2</v>
      </c>
      <c r="BV22" s="293"/>
      <c r="BW22" s="294"/>
      <c r="BX22" s="298" t="s">
        <v>53</v>
      </c>
      <c r="BY22" s="299"/>
      <c r="BZ22" s="298">
        <v>1</v>
      </c>
      <c r="CA22" s="299"/>
      <c r="CB22" s="300">
        <v>0.8</v>
      </c>
      <c r="CC22" s="300"/>
      <c r="CD22" s="300">
        <v>1</v>
      </c>
      <c r="CE22" s="300"/>
      <c r="CF22" s="298">
        <f t="shared" si="46"/>
        <v>0.8</v>
      </c>
      <c r="CG22" s="299"/>
      <c r="CH22" s="317">
        <v>36</v>
      </c>
      <c r="CI22" s="317"/>
      <c r="CJ22" s="317"/>
      <c r="CK22" s="317">
        <f t="shared" si="47"/>
        <v>28.8</v>
      </c>
      <c r="CL22" s="317"/>
      <c r="CM22" s="317"/>
      <c r="CN22" s="318">
        <f t="shared" si="48"/>
        <v>3.5767882753910833</v>
      </c>
      <c r="CO22" s="318"/>
      <c r="CP22" s="318"/>
      <c r="CQ22" s="318"/>
      <c r="CR22" s="318"/>
      <c r="CS22" s="319">
        <f t="shared" si="49"/>
        <v>1.8088228216163129</v>
      </c>
      <c r="CT22" s="319"/>
      <c r="CU22" s="319"/>
      <c r="CV22" s="319"/>
      <c r="CW22" s="320">
        <f t="shared" si="50"/>
        <v>1.109140875199678E-2</v>
      </c>
      <c r="CX22" s="320"/>
      <c r="CY22" s="320"/>
      <c r="CZ22" s="321">
        <f t="shared" si="51"/>
        <v>2.9317195072595301E-3</v>
      </c>
      <c r="DA22" s="321"/>
      <c r="DB22" s="321"/>
      <c r="DC22" s="304" t="s">
        <v>50</v>
      </c>
      <c r="DD22" s="304"/>
      <c r="DE22" s="304"/>
      <c r="DF22" s="315" t="s">
        <v>50</v>
      </c>
      <c r="DG22" s="315"/>
      <c r="DH22" s="289"/>
      <c r="DI22" s="291"/>
      <c r="DJ22" s="289"/>
      <c r="DK22" s="291"/>
      <c r="DL22" s="289"/>
      <c r="DM22" s="316"/>
      <c r="DN22" s="81"/>
      <c r="DO22" s="77"/>
      <c r="DP22" s="78"/>
      <c r="DQ22" s="34"/>
    </row>
    <row r="23" spans="1:121" ht="15" customHeight="1" thickBot="1" x14ac:dyDescent="0.3">
      <c r="A23" s="201"/>
      <c r="B23" s="33"/>
      <c r="C23" s="33"/>
      <c r="D23" s="33"/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  <c r="CA23" s="33"/>
      <c r="CB23" s="33"/>
      <c r="CC23" s="33"/>
      <c r="CD23" s="33"/>
      <c r="CE23" s="33"/>
      <c r="CF23" s="33"/>
      <c r="CG23" s="222"/>
      <c r="CH23" s="220" t="s">
        <v>72</v>
      </c>
      <c r="CI23" s="221"/>
      <c r="CJ23" s="221"/>
      <c r="CK23" s="221"/>
      <c r="CL23" s="221"/>
      <c r="CM23" s="221"/>
      <c r="CN23" s="221"/>
      <c r="CO23" s="221"/>
      <c r="CP23" s="221"/>
      <c r="CQ23" s="221"/>
      <c r="CR23" s="221"/>
      <c r="CS23" s="221"/>
      <c r="CT23" s="221"/>
      <c r="CU23" s="221"/>
      <c r="CV23" s="223"/>
      <c r="CW23" s="225">
        <f>SUM(CW14:CY22)</f>
        <v>1.6867420113349081</v>
      </c>
      <c r="CX23" s="226"/>
      <c r="CY23" s="226"/>
      <c r="CZ23" s="226">
        <f>SUM(CZ14:DB22)</f>
        <v>0.44440031727510415</v>
      </c>
      <c r="DA23" s="226"/>
      <c r="DB23" s="227"/>
      <c r="DC23" s="38"/>
      <c r="DD23" s="38"/>
      <c r="DE23" s="38"/>
      <c r="DF23" s="38"/>
      <c r="DG23" s="38"/>
      <c r="DH23" s="38"/>
      <c r="DI23" s="38"/>
      <c r="DJ23" s="38"/>
      <c r="DK23" s="38"/>
      <c r="DL23" s="38"/>
      <c r="DM23" s="39"/>
      <c r="DN23" s="81"/>
      <c r="DO23" s="79"/>
      <c r="DP23" s="80"/>
    </row>
    <row r="24" spans="1:121" ht="15" customHeight="1" x14ac:dyDescent="0.25">
      <c r="A24" s="33"/>
      <c r="B24" s="33"/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  <c r="CA24" s="33"/>
      <c r="CB24" s="33"/>
      <c r="CC24" s="33"/>
      <c r="CD24" s="33"/>
      <c r="CE24" s="33"/>
      <c r="CF24" s="33"/>
      <c r="CG24" s="33"/>
      <c r="CH24" s="36"/>
      <c r="CI24" s="38"/>
      <c r="CJ24" s="38"/>
      <c r="CK24" s="38"/>
      <c r="CL24" s="38"/>
      <c r="CM24" s="38"/>
      <c r="CN24" s="38"/>
      <c r="CO24" s="38"/>
      <c r="CP24" s="38"/>
      <c r="CQ24" s="38"/>
      <c r="CR24" s="38"/>
      <c r="CS24" s="38"/>
      <c r="CT24" s="38"/>
      <c r="CU24" s="38"/>
      <c r="CV24" s="38"/>
      <c r="CW24" s="38"/>
      <c r="CX24" s="38"/>
      <c r="CY24" s="38"/>
      <c r="CZ24" s="38"/>
      <c r="DA24" s="38"/>
      <c r="DB24" s="38"/>
      <c r="DC24" s="38"/>
      <c r="DD24" s="38"/>
      <c r="DE24" s="38"/>
      <c r="DF24" s="38"/>
      <c r="DG24" s="38"/>
      <c r="DH24" s="38"/>
      <c r="DI24" s="38"/>
      <c r="DJ24" s="38"/>
      <c r="DK24" s="38"/>
      <c r="DL24" s="38"/>
      <c r="DM24" s="39"/>
      <c r="DN24" s="81"/>
      <c r="DO24" s="79"/>
      <c r="DP24" s="80"/>
    </row>
    <row r="25" spans="1:121" ht="15" customHeight="1" x14ac:dyDescent="0.25">
      <c r="A25" s="97" t="s">
        <v>163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40"/>
      <c r="AN25" s="40"/>
      <c r="AO25" s="40"/>
      <c r="AP25" s="40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98"/>
      <c r="BB25" s="98"/>
      <c r="BC25" s="9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  <c r="BZ25" s="38"/>
      <c r="CA25" s="38"/>
      <c r="CB25" s="38"/>
      <c r="CC25" s="38"/>
      <c r="CD25" s="38"/>
      <c r="CE25" s="38"/>
      <c r="CF25" s="38"/>
      <c r="CG25" s="38"/>
      <c r="CH25" s="38"/>
      <c r="CI25" s="38"/>
      <c r="CJ25" s="38"/>
      <c r="CK25" s="38"/>
      <c r="CL25" s="38"/>
      <c r="CM25" s="38"/>
      <c r="CN25" s="38"/>
      <c r="CO25" s="38"/>
      <c r="CP25" s="38"/>
      <c r="CQ25" s="38"/>
      <c r="CR25" s="38"/>
      <c r="CS25" s="38"/>
      <c r="CT25" s="38"/>
      <c r="CU25" s="38"/>
      <c r="CV25" s="38"/>
      <c r="CW25" s="38"/>
      <c r="CX25" s="38"/>
      <c r="CY25" s="38"/>
      <c r="CZ25" s="38"/>
      <c r="DA25" s="38"/>
      <c r="DB25" s="38"/>
      <c r="DC25" s="38"/>
      <c r="DD25" s="38"/>
      <c r="DE25" s="38"/>
      <c r="DF25" s="38"/>
      <c r="DG25" s="38"/>
      <c r="DH25" s="38"/>
      <c r="DI25" s="38"/>
      <c r="DJ25" s="38"/>
      <c r="DK25" s="38"/>
      <c r="DL25" s="38"/>
      <c r="DM25" s="39"/>
      <c r="DN25" s="81"/>
      <c r="DO25" s="79"/>
      <c r="DP25" s="80"/>
    </row>
    <row r="26" spans="1:121" ht="15" customHeight="1" x14ac:dyDescent="0.25">
      <c r="A26" s="269" t="s">
        <v>125</v>
      </c>
      <c r="B26" s="270"/>
      <c r="C26" s="270"/>
      <c r="D26" s="270"/>
      <c r="E26" s="270"/>
      <c r="F26" s="270"/>
      <c r="G26" s="270"/>
      <c r="H26" s="270"/>
      <c r="I26" s="270"/>
      <c r="J26" s="270"/>
      <c r="K26" s="270"/>
      <c r="L26" s="270"/>
      <c r="M26" s="271"/>
      <c r="N26" s="275" t="s">
        <v>73</v>
      </c>
      <c r="O26" s="273"/>
      <c r="P26" s="274"/>
      <c r="Q26" s="275" t="s">
        <v>127</v>
      </c>
      <c r="R26" s="273"/>
      <c r="S26" s="274"/>
      <c r="T26" s="275" t="s">
        <v>93</v>
      </c>
      <c r="U26" s="273"/>
      <c r="V26" s="273"/>
      <c r="W26" s="273"/>
      <c r="X26" s="273"/>
      <c r="Y26" s="274"/>
      <c r="Z26" s="276" t="s">
        <v>50</v>
      </c>
      <c r="AA26" s="277"/>
      <c r="AB26" s="278">
        <v>100</v>
      </c>
      <c r="AC26" s="279"/>
      <c r="AD26" s="295">
        <f>5*0.113</f>
        <v>0.56500000000000006</v>
      </c>
      <c r="AE26" s="297"/>
      <c r="AF26" s="282">
        <v>1</v>
      </c>
      <c r="AG26" s="283"/>
      <c r="AH26" s="280">
        <f t="shared" ref="AH26:AH31" si="55">AD26/AF26</f>
        <v>0.56500000000000006</v>
      </c>
      <c r="AI26" s="281"/>
      <c r="AJ26" s="312">
        <v>380</v>
      </c>
      <c r="AK26" s="313"/>
      <c r="AL26" s="314"/>
      <c r="AM26" s="284">
        <f t="shared" ref="AM26" si="56">AD26/(SQRT(3)*AJ26*AF26)*1000</f>
        <v>0.85842868971615427</v>
      </c>
      <c r="AN26" s="285"/>
      <c r="AO26" s="284">
        <f>AM26*1.25</f>
        <v>1.0730358621451928</v>
      </c>
      <c r="AP26" s="285"/>
      <c r="AQ26" s="286" t="s">
        <v>50</v>
      </c>
      <c r="AR26" s="287"/>
      <c r="AS26" s="284" t="s">
        <v>50</v>
      </c>
      <c r="AT26" s="285"/>
      <c r="AU26" s="286" t="s">
        <v>51</v>
      </c>
      <c r="AV26" s="288"/>
      <c r="AW26" s="287"/>
      <c r="AX26" s="286" t="s">
        <v>51</v>
      </c>
      <c r="AY26" s="288"/>
      <c r="AZ26" s="287"/>
      <c r="BA26" s="286">
        <v>90</v>
      </c>
      <c r="BB26" s="288"/>
      <c r="BC26" s="287"/>
      <c r="BD26" s="289" t="s">
        <v>76</v>
      </c>
      <c r="BE26" s="290"/>
      <c r="BF26" s="290"/>
      <c r="BG26" s="290"/>
      <c r="BH26" s="291"/>
      <c r="BI26" s="289" t="s">
        <v>48</v>
      </c>
      <c r="BJ26" s="290"/>
      <c r="BK26" s="291"/>
      <c r="BL26" s="289">
        <v>4</v>
      </c>
      <c r="BM26" s="290"/>
      <c r="BN26" s="291"/>
      <c r="BO26" s="292">
        <v>6.31</v>
      </c>
      <c r="BP26" s="293"/>
      <c r="BQ26" s="294"/>
      <c r="BR26" s="292">
        <v>8.7999999999999995E-2</v>
      </c>
      <c r="BS26" s="293"/>
      <c r="BT26" s="294"/>
      <c r="BU26" s="292">
        <f t="shared" ref="BU26:BU31" si="57">SQRT(BO26^2+BR26^2)*BA26/1000</f>
        <v>0.56795522393935238</v>
      </c>
      <c r="BV26" s="293"/>
      <c r="BW26" s="294"/>
      <c r="BX26" s="298" t="s">
        <v>49</v>
      </c>
      <c r="BY26" s="299"/>
      <c r="BZ26" s="298">
        <v>6</v>
      </c>
      <c r="CA26" s="299"/>
      <c r="CB26" s="300">
        <v>0.6</v>
      </c>
      <c r="CC26" s="300"/>
      <c r="CD26" s="300">
        <v>1</v>
      </c>
      <c r="CE26" s="300"/>
      <c r="CF26" s="298">
        <f t="shared" ref="CF26:CF31" si="58">+CB26*CD26</f>
        <v>0.6</v>
      </c>
      <c r="CG26" s="299"/>
      <c r="CH26" s="301">
        <v>36</v>
      </c>
      <c r="CI26" s="301"/>
      <c r="CJ26" s="301"/>
      <c r="CK26" s="301">
        <f t="shared" ref="CK26:CK31" si="59">+CH26*CF26</f>
        <v>21.599999999999998</v>
      </c>
      <c r="CL26" s="301"/>
      <c r="CM26" s="301"/>
      <c r="CN26" s="302">
        <f t="shared" ref="CN26:CN31" si="60">1.1*AJ26/(SQRT(3)*(0.023+BU26))/1000</f>
        <v>0.40837681561138162</v>
      </c>
      <c r="CO26" s="302"/>
      <c r="CP26" s="302"/>
      <c r="CQ26" s="302"/>
      <c r="CR26" s="302"/>
      <c r="CS26" s="303">
        <f t="shared" ref="CS26:CS31" si="61">+BL26*143/SQRT(0.1)/1000</f>
        <v>1.8088228216163129</v>
      </c>
      <c r="CT26" s="303"/>
      <c r="CU26" s="303"/>
      <c r="CV26" s="303"/>
      <c r="CW26" s="304">
        <f t="shared" ref="CW26:CW31" si="62">SQRT(3)*AM26*BA26*(BO26*AF26+BR26*SIN(ACOS(AF26)))/1000</f>
        <v>0.84437763157894752</v>
      </c>
      <c r="CX26" s="304"/>
      <c r="CY26" s="304"/>
      <c r="CZ26" s="305">
        <f t="shared" ref="CZ26:CZ31" si="63">CW26/AJ26*100</f>
        <v>0.22220463988919673</v>
      </c>
      <c r="DA26" s="305"/>
      <c r="DB26" s="305"/>
      <c r="DC26" s="304" t="s">
        <v>50</v>
      </c>
      <c r="DD26" s="304"/>
      <c r="DE26" s="304"/>
      <c r="DF26" s="315" t="s">
        <v>50</v>
      </c>
      <c r="DG26" s="315"/>
      <c r="DH26" s="289" t="str">
        <f t="shared" ref="DH26" si="64">IF(CK26&gt;AO26,"OK","NO")</f>
        <v>OK</v>
      </c>
      <c r="DI26" s="291"/>
      <c r="DJ26" s="289" t="s">
        <v>55</v>
      </c>
      <c r="DK26" s="291"/>
      <c r="DL26" s="289" t="str">
        <f t="shared" ref="DL26" si="65">IF(CZ26&lt;2,"OK","NO")</f>
        <v>OK</v>
      </c>
      <c r="DM26" s="316"/>
      <c r="DN26" s="81"/>
      <c r="DO26" s="79"/>
      <c r="DP26" s="80"/>
    </row>
    <row r="27" spans="1:121" ht="15" customHeight="1" x14ac:dyDescent="0.25">
      <c r="A27" s="269" t="s">
        <v>94</v>
      </c>
      <c r="B27" s="270"/>
      <c r="C27" s="270"/>
      <c r="D27" s="270"/>
      <c r="E27" s="270"/>
      <c r="F27" s="270"/>
      <c r="G27" s="270"/>
      <c r="H27" s="270"/>
      <c r="I27" s="270"/>
      <c r="J27" s="270"/>
      <c r="K27" s="270"/>
      <c r="L27" s="270"/>
      <c r="M27" s="271"/>
      <c r="N27" s="275" t="s">
        <v>127</v>
      </c>
      <c r="O27" s="273"/>
      <c r="P27" s="274"/>
      <c r="Q27" s="275" t="s">
        <v>107</v>
      </c>
      <c r="R27" s="273"/>
      <c r="S27" s="274"/>
      <c r="T27" s="275" t="s">
        <v>108</v>
      </c>
      <c r="U27" s="273"/>
      <c r="V27" s="273"/>
      <c r="W27" s="273"/>
      <c r="X27" s="273"/>
      <c r="Y27" s="274"/>
      <c r="Z27" s="276" t="s">
        <v>50</v>
      </c>
      <c r="AA27" s="277"/>
      <c r="AB27" s="278">
        <v>100</v>
      </c>
      <c r="AC27" s="279"/>
      <c r="AD27" s="295">
        <f>5*0.113</f>
        <v>0.56500000000000006</v>
      </c>
      <c r="AE27" s="297"/>
      <c r="AF27" s="282">
        <v>1</v>
      </c>
      <c r="AG27" s="283"/>
      <c r="AH27" s="280">
        <f t="shared" si="55"/>
        <v>0.56500000000000006</v>
      </c>
      <c r="AI27" s="281"/>
      <c r="AJ27" s="312">
        <f>+AJ26-CW26</f>
        <v>379.15562236842106</v>
      </c>
      <c r="AK27" s="313"/>
      <c r="AL27" s="314"/>
      <c r="AM27" s="284">
        <f>AD27/(SQRT(3)*AJ27*AF27)*1000</f>
        <v>0.86034040601716588</v>
      </c>
      <c r="AN27" s="285"/>
      <c r="AO27" s="284">
        <f>AM27*1.25</f>
        <v>1.0754255075214574</v>
      </c>
      <c r="AP27" s="285"/>
      <c r="AQ27" s="286" t="s">
        <v>50</v>
      </c>
      <c r="AR27" s="287"/>
      <c r="AS27" s="284" t="s">
        <v>50</v>
      </c>
      <c r="AT27" s="285"/>
      <c r="AU27" s="286" t="s">
        <v>51</v>
      </c>
      <c r="AV27" s="288"/>
      <c r="AW27" s="287"/>
      <c r="AX27" s="286" t="s">
        <v>51</v>
      </c>
      <c r="AY27" s="288"/>
      <c r="AZ27" s="287"/>
      <c r="BA27" s="286">
        <v>10</v>
      </c>
      <c r="BB27" s="288"/>
      <c r="BC27" s="287"/>
      <c r="BD27" s="289" t="s">
        <v>76</v>
      </c>
      <c r="BE27" s="290"/>
      <c r="BF27" s="290"/>
      <c r="BG27" s="290"/>
      <c r="BH27" s="291"/>
      <c r="BI27" s="289" t="s">
        <v>48</v>
      </c>
      <c r="BJ27" s="290"/>
      <c r="BK27" s="291"/>
      <c r="BL27" s="289">
        <v>4</v>
      </c>
      <c r="BM27" s="290"/>
      <c r="BN27" s="291"/>
      <c r="BO27" s="292">
        <v>6.31</v>
      </c>
      <c r="BP27" s="293"/>
      <c r="BQ27" s="294"/>
      <c r="BR27" s="292">
        <v>8.7999999999999995E-2</v>
      </c>
      <c r="BS27" s="293"/>
      <c r="BT27" s="294"/>
      <c r="BU27" s="292">
        <f t="shared" si="57"/>
        <v>6.3106135993261384E-2</v>
      </c>
      <c r="BV27" s="293"/>
      <c r="BW27" s="294"/>
      <c r="BX27" s="298" t="s">
        <v>53</v>
      </c>
      <c r="BY27" s="299"/>
      <c r="BZ27" s="298">
        <v>1</v>
      </c>
      <c r="CA27" s="299"/>
      <c r="CB27" s="300">
        <v>0.8</v>
      </c>
      <c r="CC27" s="300"/>
      <c r="CD27" s="300">
        <v>1</v>
      </c>
      <c r="CE27" s="300"/>
      <c r="CF27" s="298">
        <f t="shared" si="58"/>
        <v>0.8</v>
      </c>
      <c r="CG27" s="299"/>
      <c r="CH27" s="301">
        <v>36</v>
      </c>
      <c r="CI27" s="301"/>
      <c r="CJ27" s="301"/>
      <c r="CK27" s="301">
        <f t="shared" si="59"/>
        <v>28.8</v>
      </c>
      <c r="CL27" s="301"/>
      <c r="CM27" s="301"/>
      <c r="CN27" s="302">
        <f t="shared" si="60"/>
        <v>2.7965040809859283</v>
      </c>
      <c r="CO27" s="302"/>
      <c r="CP27" s="302"/>
      <c r="CQ27" s="302"/>
      <c r="CR27" s="302"/>
      <c r="CS27" s="303">
        <f t="shared" si="61"/>
        <v>1.8088228216163129</v>
      </c>
      <c r="CT27" s="303"/>
      <c r="CU27" s="303"/>
      <c r="CV27" s="303"/>
      <c r="CW27" s="304">
        <f t="shared" si="62"/>
        <v>9.4028672916151176E-2</v>
      </c>
      <c r="CX27" s="304"/>
      <c r="CY27" s="304"/>
      <c r="CZ27" s="305">
        <f t="shared" si="63"/>
        <v>2.4799493234148751E-2</v>
      </c>
      <c r="DA27" s="305"/>
      <c r="DB27" s="305"/>
      <c r="DC27" s="304" t="s">
        <v>50</v>
      </c>
      <c r="DD27" s="304"/>
      <c r="DE27" s="304"/>
      <c r="DF27" s="315" t="s">
        <v>50</v>
      </c>
      <c r="DG27" s="315"/>
      <c r="DH27" s="289"/>
      <c r="DI27" s="291"/>
      <c r="DJ27" s="289"/>
      <c r="DK27" s="291"/>
      <c r="DL27" s="289"/>
      <c r="DM27" s="316"/>
      <c r="DN27" s="81"/>
      <c r="DO27" s="79"/>
      <c r="DP27" s="80"/>
    </row>
    <row r="28" spans="1:121" ht="15" customHeight="1" x14ac:dyDescent="0.25">
      <c r="A28" s="269" t="s">
        <v>103</v>
      </c>
      <c r="B28" s="270"/>
      <c r="C28" s="270"/>
      <c r="D28" s="270"/>
      <c r="E28" s="270"/>
      <c r="F28" s="270"/>
      <c r="G28" s="270"/>
      <c r="H28" s="270"/>
      <c r="I28" s="270"/>
      <c r="J28" s="270"/>
      <c r="K28" s="270"/>
      <c r="L28" s="270"/>
      <c r="M28" s="271"/>
      <c r="N28" s="275" t="s">
        <v>107</v>
      </c>
      <c r="O28" s="273"/>
      <c r="P28" s="274"/>
      <c r="Q28" s="275" t="s">
        <v>109</v>
      </c>
      <c r="R28" s="273"/>
      <c r="S28" s="274"/>
      <c r="T28" s="275" t="s">
        <v>113</v>
      </c>
      <c r="U28" s="273"/>
      <c r="V28" s="273"/>
      <c r="W28" s="273"/>
      <c r="X28" s="273"/>
      <c r="Y28" s="274"/>
      <c r="Z28" s="276" t="s">
        <v>50</v>
      </c>
      <c r="AA28" s="277"/>
      <c r="AB28" s="278">
        <v>100</v>
      </c>
      <c r="AC28" s="279"/>
      <c r="AD28" s="295">
        <f>4*0.113</f>
        <v>0.45200000000000001</v>
      </c>
      <c r="AE28" s="297"/>
      <c r="AF28" s="282">
        <v>1</v>
      </c>
      <c r="AG28" s="283"/>
      <c r="AH28" s="280">
        <f t="shared" si="55"/>
        <v>0.45200000000000001</v>
      </c>
      <c r="AI28" s="281"/>
      <c r="AJ28" s="312">
        <f>+AJ27-CW27</f>
        <v>379.06159369550494</v>
      </c>
      <c r="AK28" s="313"/>
      <c r="AL28" s="314"/>
      <c r="AM28" s="284">
        <f>AD28/(SQRT(3)*AJ28*AF28)*1000</f>
        <v>0.68844305520262861</v>
      </c>
      <c r="AN28" s="285"/>
      <c r="AO28" s="284">
        <f>AM28*1.25</f>
        <v>0.86055381900328576</v>
      </c>
      <c r="AP28" s="285"/>
      <c r="AQ28" s="286" t="s">
        <v>50</v>
      </c>
      <c r="AR28" s="287"/>
      <c r="AS28" s="284" t="s">
        <v>50</v>
      </c>
      <c r="AT28" s="285"/>
      <c r="AU28" s="286" t="s">
        <v>51</v>
      </c>
      <c r="AV28" s="288"/>
      <c r="AW28" s="287"/>
      <c r="AX28" s="286" t="s">
        <v>51</v>
      </c>
      <c r="AY28" s="288"/>
      <c r="AZ28" s="287"/>
      <c r="BA28" s="286">
        <v>7</v>
      </c>
      <c r="BB28" s="288"/>
      <c r="BC28" s="287"/>
      <c r="BD28" s="289" t="s">
        <v>76</v>
      </c>
      <c r="BE28" s="290"/>
      <c r="BF28" s="290"/>
      <c r="BG28" s="290"/>
      <c r="BH28" s="291"/>
      <c r="BI28" s="289" t="s">
        <v>48</v>
      </c>
      <c r="BJ28" s="290"/>
      <c r="BK28" s="291"/>
      <c r="BL28" s="289">
        <v>4</v>
      </c>
      <c r="BM28" s="290"/>
      <c r="BN28" s="291"/>
      <c r="BO28" s="292">
        <v>6.31</v>
      </c>
      <c r="BP28" s="293"/>
      <c r="BQ28" s="294"/>
      <c r="BR28" s="292">
        <v>8.7999999999999995E-2</v>
      </c>
      <c r="BS28" s="293"/>
      <c r="BT28" s="294"/>
      <c r="BU28" s="292">
        <f t="shared" si="57"/>
        <v>4.4174295195282966E-2</v>
      </c>
      <c r="BV28" s="293"/>
      <c r="BW28" s="294"/>
      <c r="BX28" s="298" t="s">
        <v>53</v>
      </c>
      <c r="BY28" s="299"/>
      <c r="BZ28" s="298">
        <v>1</v>
      </c>
      <c r="CA28" s="299"/>
      <c r="CB28" s="300">
        <v>0.8</v>
      </c>
      <c r="CC28" s="300"/>
      <c r="CD28" s="300">
        <v>1</v>
      </c>
      <c r="CE28" s="300"/>
      <c r="CF28" s="298">
        <f t="shared" si="58"/>
        <v>0.8</v>
      </c>
      <c r="CG28" s="299"/>
      <c r="CH28" s="301">
        <v>36</v>
      </c>
      <c r="CI28" s="301"/>
      <c r="CJ28" s="301"/>
      <c r="CK28" s="301">
        <f t="shared" si="59"/>
        <v>28.8</v>
      </c>
      <c r="CL28" s="301"/>
      <c r="CM28" s="301"/>
      <c r="CN28" s="302">
        <f t="shared" si="60"/>
        <v>3.5837583971019904</v>
      </c>
      <c r="CO28" s="302"/>
      <c r="CP28" s="302"/>
      <c r="CQ28" s="302"/>
      <c r="CR28" s="302"/>
      <c r="CS28" s="303">
        <f t="shared" si="61"/>
        <v>1.8088228216163129</v>
      </c>
      <c r="CT28" s="303"/>
      <c r="CU28" s="303"/>
      <c r="CV28" s="303"/>
      <c r="CW28" s="304">
        <f t="shared" si="62"/>
        <v>5.2669118507525425E-2</v>
      </c>
      <c r="CX28" s="304"/>
      <c r="CY28" s="304"/>
      <c r="CZ28" s="305">
        <f t="shared" si="63"/>
        <v>1.3894606940800712E-2</v>
      </c>
      <c r="DA28" s="305"/>
      <c r="DB28" s="305"/>
      <c r="DC28" s="304" t="s">
        <v>50</v>
      </c>
      <c r="DD28" s="304"/>
      <c r="DE28" s="304"/>
      <c r="DF28" s="315" t="s">
        <v>50</v>
      </c>
      <c r="DG28" s="315"/>
      <c r="DH28" s="289"/>
      <c r="DI28" s="291"/>
      <c r="DJ28" s="289"/>
      <c r="DK28" s="291"/>
      <c r="DL28" s="289"/>
      <c r="DM28" s="316"/>
      <c r="DN28" s="81"/>
      <c r="DO28" s="79"/>
      <c r="DP28" s="80"/>
    </row>
    <row r="29" spans="1:121" ht="15" customHeight="1" x14ac:dyDescent="0.25">
      <c r="A29" s="269" t="s">
        <v>104</v>
      </c>
      <c r="B29" s="270"/>
      <c r="C29" s="270"/>
      <c r="D29" s="270"/>
      <c r="E29" s="270"/>
      <c r="F29" s="270"/>
      <c r="G29" s="270"/>
      <c r="H29" s="270"/>
      <c r="I29" s="270"/>
      <c r="J29" s="270"/>
      <c r="K29" s="270"/>
      <c r="L29" s="270"/>
      <c r="M29" s="271"/>
      <c r="N29" s="275" t="s">
        <v>109</v>
      </c>
      <c r="O29" s="273"/>
      <c r="P29" s="274"/>
      <c r="Q29" s="275" t="s">
        <v>110</v>
      </c>
      <c r="R29" s="273"/>
      <c r="S29" s="274"/>
      <c r="T29" s="275" t="s">
        <v>114</v>
      </c>
      <c r="U29" s="273"/>
      <c r="V29" s="273"/>
      <c r="W29" s="273"/>
      <c r="X29" s="273"/>
      <c r="Y29" s="274"/>
      <c r="Z29" s="276" t="s">
        <v>50</v>
      </c>
      <c r="AA29" s="277"/>
      <c r="AB29" s="278">
        <v>100</v>
      </c>
      <c r="AC29" s="279"/>
      <c r="AD29" s="295">
        <f>3*0.113</f>
        <v>0.33900000000000002</v>
      </c>
      <c r="AE29" s="297"/>
      <c r="AF29" s="282">
        <v>1</v>
      </c>
      <c r="AG29" s="283"/>
      <c r="AH29" s="280">
        <f t="shared" si="55"/>
        <v>0.33900000000000002</v>
      </c>
      <c r="AI29" s="281"/>
      <c r="AJ29" s="312">
        <f>+AJ28-CW28</f>
        <v>379.0089245769974</v>
      </c>
      <c r="AK29" s="313"/>
      <c r="AL29" s="314"/>
      <c r="AM29" s="284">
        <f>AD29/(SQRT(3)*AJ29*AF29)*1000</f>
        <v>0.516404043714072</v>
      </c>
      <c r="AN29" s="285"/>
      <c r="AO29" s="284">
        <f>AM29*1.25</f>
        <v>0.64550505464259</v>
      </c>
      <c r="AP29" s="285"/>
      <c r="AQ29" s="286" t="s">
        <v>50</v>
      </c>
      <c r="AR29" s="287"/>
      <c r="AS29" s="284" t="s">
        <v>50</v>
      </c>
      <c r="AT29" s="285"/>
      <c r="AU29" s="286" t="s">
        <v>51</v>
      </c>
      <c r="AV29" s="288"/>
      <c r="AW29" s="287"/>
      <c r="AX29" s="286" t="s">
        <v>51</v>
      </c>
      <c r="AY29" s="288"/>
      <c r="AZ29" s="287"/>
      <c r="BA29" s="286">
        <v>20</v>
      </c>
      <c r="BB29" s="288"/>
      <c r="BC29" s="287"/>
      <c r="BD29" s="289" t="s">
        <v>76</v>
      </c>
      <c r="BE29" s="290"/>
      <c r="BF29" s="290"/>
      <c r="BG29" s="290"/>
      <c r="BH29" s="291"/>
      <c r="BI29" s="289" t="s">
        <v>48</v>
      </c>
      <c r="BJ29" s="290"/>
      <c r="BK29" s="291"/>
      <c r="BL29" s="289">
        <v>4</v>
      </c>
      <c r="BM29" s="290"/>
      <c r="BN29" s="291"/>
      <c r="BO29" s="292">
        <v>6.31</v>
      </c>
      <c r="BP29" s="293"/>
      <c r="BQ29" s="294"/>
      <c r="BR29" s="292">
        <v>8.7999999999999995E-2</v>
      </c>
      <c r="BS29" s="293"/>
      <c r="BT29" s="294"/>
      <c r="BU29" s="292">
        <f t="shared" si="57"/>
        <v>0.12621227198652277</v>
      </c>
      <c r="BV29" s="293"/>
      <c r="BW29" s="294"/>
      <c r="BX29" s="298" t="s">
        <v>53</v>
      </c>
      <c r="BY29" s="299"/>
      <c r="BZ29" s="298">
        <v>1</v>
      </c>
      <c r="CA29" s="299"/>
      <c r="CB29" s="300">
        <v>0.8</v>
      </c>
      <c r="CC29" s="300"/>
      <c r="CD29" s="300">
        <v>1</v>
      </c>
      <c r="CE29" s="300"/>
      <c r="CF29" s="298">
        <f t="shared" si="58"/>
        <v>0.8</v>
      </c>
      <c r="CG29" s="299"/>
      <c r="CH29" s="301">
        <v>36</v>
      </c>
      <c r="CI29" s="301"/>
      <c r="CJ29" s="301"/>
      <c r="CK29" s="301">
        <f t="shared" si="59"/>
        <v>28.8</v>
      </c>
      <c r="CL29" s="301"/>
      <c r="CM29" s="301"/>
      <c r="CN29" s="302">
        <f t="shared" si="60"/>
        <v>1.6131581664711934</v>
      </c>
      <c r="CO29" s="302"/>
      <c r="CP29" s="302"/>
      <c r="CQ29" s="302"/>
      <c r="CR29" s="302"/>
      <c r="CS29" s="303">
        <f t="shared" si="61"/>
        <v>1.8088228216163129</v>
      </c>
      <c r="CT29" s="303"/>
      <c r="CU29" s="303"/>
      <c r="CV29" s="303"/>
      <c r="CW29" s="304">
        <f t="shared" si="62"/>
        <v>0.11287808076748516</v>
      </c>
      <c r="CX29" s="304"/>
      <c r="CY29" s="304"/>
      <c r="CZ29" s="305">
        <f t="shared" si="63"/>
        <v>2.9782433459440469E-2</v>
      </c>
      <c r="DA29" s="305"/>
      <c r="DB29" s="305"/>
      <c r="DC29" s="304" t="s">
        <v>50</v>
      </c>
      <c r="DD29" s="304"/>
      <c r="DE29" s="304"/>
      <c r="DF29" s="315" t="s">
        <v>50</v>
      </c>
      <c r="DG29" s="315"/>
      <c r="DH29" s="289"/>
      <c r="DI29" s="291"/>
      <c r="DJ29" s="289"/>
      <c r="DK29" s="291"/>
      <c r="DL29" s="289"/>
      <c r="DM29" s="316"/>
      <c r="DN29" s="81"/>
      <c r="DO29" s="79"/>
      <c r="DP29" s="80"/>
    </row>
    <row r="30" spans="1:121" ht="15" customHeight="1" x14ac:dyDescent="0.25">
      <c r="A30" s="269" t="s">
        <v>105</v>
      </c>
      <c r="B30" s="270"/>
      <c r="C30" s="270"/>
      <c r="D30" s="270"/>
      <c r="E30" s="270"/>
      <c r="F30" s="270"/>
      <c r="G30" s="270"/>
      <c r="H30" s="270"/>
      <c r="I30" s="270"/>
      <c r="J30" s="270"/>
      <c r="K30" s="270"/>
      <c r="L30" s="270"/>
      <c r="M30" s="271"/>
      <c r="N30" s="275" t="s">
        <v>110</v>
      </c>
      <c r="O30" s="273"/>
      <c r="P30" s="274"/>
      <c r="Q30" s="275" t="s">
        <v>111</v>
      </c>
      <c r="R30" s="273"/>
      <c r="S30" s="274"/>
      <c r="T30" s="275" t="s">
        <v>115</v>
      </c>
      <c r="U30" s="273"/>
      <c r="V30" s="273"/>
      <c r="W30" s="273"/>
      <c r="X30" s="273"/>
      <c r="Y30" s="274"/>
      <c r="Z30" s="276" t="s">
        <v>50</v>
      </c>
      <c r="AA30" s="277"/>
      <c r="AB30" s="278">
        <v>100</v>
      </c>
      <c r="AC30" s="279"/>
      <c r="AD30" s="295">
        <f>2*0.113</f>
        <v>0.22600000000000001</v>
      </c>
      <c r="AE30" s="297"/>
      <c r="AF30" s="282">
        <v>1</v>
      </c>
      <c r="AG30" s="283"/>
      <c r="AH30" s="280">
        <f t="shared" si="55"/>
        <v>0.22600000000000001</v>
      </c>
      <c r="AI30" s="281"/>
      <c r="AJ30" s="312">
        <f>+AJ29-CW29</f>
        <v>378.89604649622993</v>
      </c>
      <c r="AK30" s="313"/>
      <c r="AL30" s="314"/>
      <c r="AM30" s="284">
        <f>AD30/(SQRT(3)*AJ30*AF30)*1000</f>
        <v>0.34437192481540907</v>
      </c>
      <c r="AN30" s="285"/>
      <c r="AO30" s="284">
        <f>AM30*1.25</f>
        <v>0.43046490601926135</v>
      </c>
      <c r="AP30" s="285"/>
      <c r="AQ30" s="286" t="s">
        <v>50</v>
      </c>
      <c r="AR30" s="287"/>
      <c r="AS30" s="284" t="s">
        <v>50</v>
      </c>
      <c r="AT30" s="285"/>
      <c r="AU30" s="286" t="s">
        <v>51</v>
      </c>
      <c r="AV30" s="288"/>
      <c r="AW30" s="287"/>
      <c r="AX30" s="286" t="s">
        <v>51</v>
      </c>
      <c r="AY30" s="288"/>
      <c r="AZ30" s="287"/>
      <c r="BA30" s="286">
        <v>25</v>
      </c>
      <c r="BB30" s="288"/>
      <c r="BC30" s="287"/>
      <c r="BD30" s="289" t="s">
        <v>76</v>
      </c>
      <c r="BE30" s="290"/>
      <c r="BF30" s="290"/>
      <c r="BG30" s="290"/>
      <c r="BH30" s="291"/>
      <c r="BI30" s="289" t="s">
        <v>48</v>
      </c>
      <c r="BJ30" s="290"/>
      <c r="BK30" s="291"/>
      <c r="BL30" s="289">
        <v>4</v>
      </c>
      <c r="BM30" s="290"/>
      <c r="BN30" s="291"/>
      <c r="BO30" s="292">
        <v>6.31</v>
      </c>
      <c r="BP30" s="293"/>
      <c r="BQ30" s="294"/>
      <c r="BR30" s="292">
        <v>8.7999999999999995E-2</v>
      </c>
      <c r="BS30" s="293"/>
      <c r="BT30" s="294"/>
      <c r="BU30" s="292">
        <f t="shared" si="57"/>
        <v>0.15776533998315345</v>
      </c>
      <c r="BV30" s="293"/>
      <c r="BW30" s="294"/>
      <c r="BX30" s="298" t="s">
        <v>53</v>
      </c>
      <c r="BY30" s="299"/>
      <c r="BZ30" s="298">
        <v>1</v>
      </c>
      <c r="CA30" s="299"/>
      <c r="CB30" s="300">
        <v>0.8</v>
      </c>
      <c r="CC30" s="300"/>
      <c r="CD30" s="300">
        <v>1</v>
      </c>
      <c r="CE30" s="300"/>
      <c r="CF30" s="298">
        <f t="shared" si="58"/>
        <v>0.8</v>
      </c>
      <c r="CG30" s="299"/>
      <c r="CH30" s="301">
        <v>36</v>
      </c>
      <c r="CI30" s="301"/>
      <c r="CJ30" s="301"/>
      <c r="CK30" s="301">
        <f t="shared" si="59"/>
        <v>28.8</v>
      </c>
      <c r="CL30" s="301"/>
      <c r="CM30" s="301"/>
      <c r="CN30" s="302">
        <f t="shared" si="60"/>
        <v>1.33118056761245</v>
      </c>
      <c r="CO30" s="302"/>
      <c r="CP30" s="302"/>
      <c r="CQ30" s="302"/>
      <c r="CR30" s="302"/>
      <c r="CS30" s="303">
        <f t="shared" si="61"/>
        <v>1.8088228216163129</v>
      </c>
      <c r="CT30" s="303"/>
      <c r="CU30" s="303"/>
      <c r="CV30" s="303"/>
      <c r="CW30" s="304">
        <f t="shared" si="62"/>
        <v>9.4093090518311176E-2</v>
      </c>
      <c r="CX30" s="304"/>
      <c r="CY30" s="304"/>
      <c r="CZ30" s="305">
        <f t="shared" si="63"/>
        <v>2.4833484378741708E-2</v>
      </c>
      <c r="DA30" s="305"/>
      <c r="DB30" s="305"/>
      <c r="DC30" s="304" t="s">
        <v>50</v>
      </c>
      <c r="DD30" s="304"/>
      <c r="DE30" s="304"/>
      <c r="DF30" s="315" t="s">
        <v>50</v>
      </c>
      <c r="DG30" s="315"/>
      <c r="DH30" s="289"/>
      <c r="DI30" s="291"/>
      <c r="DJ30" s="289"/>
      <c r="DK30" s="291"/>
      <c r="DL30" s="289"/>
      <c r="DM30" s="316"/>
      <c r="DN30" s="81"/>
      <c r="DO30" s="79"/>
      <c r="DP30" s="80"/>
    </row>
    <row r="31" spans="1:121" ht="15" customHeight="1" thickBot="1" x14ac:dyDescent="0.3">
      <c r="A31" s="269" t="s">
        <v>106</v>
      </c>
      <c r="B31" s="270"/>
      <c r="C31" s="270"/>
      <c r="D31" s="270"/>
      <c r="E31" s="270"/>
      <c r="F31" s="270"/>
      <c r="G31" s="270"/>
      <c r="H31" s="270"/>
      <c r="I31" s="270"/>
      <c r="J31" s="270"/>
      <c r="K31" s="270"/>
      <c r="L31" s="270"/>
      <c r="M31" s="271"/>
      <c r="N31" s="275" t="s">
        <v>111</v>
      </c>
      <c r="O31" s="273"/>
      <c r="P31" s="274"/>
      <c r="Q31" s="275" t="s">
        <v>112</v>
      </c>
      <c r="R31" s="273"/>
      <c r="S31" s="274"/>
      <c r="T31" s="275" t="s">
        <v>116</v>
      </c>
      <c r="U31" s="273"/>
      <c r="V31" s="273"/>
      <c r="W31" s="273"/>
      <c r="X31" s="273"/>
      <c r="Y31" s="274"/>
      <c r="Z31" s="276" t="s">
        <v>50</v>
      </c>
      <c r="AA31" s="277"/>
      <c r="AB31" s="278">
        <v>100</v>
      </c>
      <c r="AC31" s="279"/>
      <c r="AD31" s="295">
        <f>1*0.113</f>
        <v>0.113</v>
      </c>
      <c r="AE31" s="297"/>
      <c r="AF31" s="282">
        <v>1</v>
      </c>
      <c r="AG31" s="283"/>
      <c r="AH31" s="280">
        <f t="shared" si="55"/>
        <v>0.113</v>
      </c>
      <c r="AI31" s="281"/>
      <c r="AJ31" s="312">
        <f>+AJ30-CW30</f>
        <v>378.80195340571163</v>
      </c>
      <c r="AK31" s="313"/>
      <c r="AL31" s="314"/>
      <c r="AM31" s="284">
        <f>AD31/(SQRT(3)*AJ31*AF31)*1000</f>
        <v>0.17222873280316092</v>
      </c>
      <c r="AN31" s="285"/>
      <c r="AO31" s="284">
        <f>AM31*1.25</f>
        <v>0.21528591600395114</v>
      </c>
      <c r="AP31" s="285"/>
      <c r="AQ31" s="286" t="s">
        <v>50</v>
      </c>
      <c r="AR31" s="287"/>
      <c r="AS31" s="284" t="s">
        <v>50</v>
      </c>
      <c r="AT31" s="285"/>
      <c r="AU31" s="286" t="s">
        <v>51</v>
      </c>
      <c r="AV31" s="288"/>
      <c r="AW31" s="287"/>
      <c r="AX31" s="286" t="s">
        <v>51</v>
      </c>
      <c r="AY31" s="288"/>
      <c r="AZ31" s="287"/>
      <c r="BA31" s="286">
        <v>7</v>
      </c>
      <c r="BB31" s="288"/>
      <c r="BC31" s="287"/>
      <c r="BD31" s="289" t="s">
        <v>76</v>
      </c>
      <c r="BE31" s="290"/>
      <c r="BF31" s="290"/>
      <c r="BG31" s="290"/>
      <c r="BH31" s="291"/>
      <c r="BI31" s="289" t="s">
        <v>48</v>
      </c>
      <c r="BJ31" s="290"/>
      <c r="BK31" s="291"/>
      <c r="BL31" s="289">
        <v>4</v>
      </c>
      <c r="BM31" s="290"/>
      <c r="BN31" s="291"/>
      <c r="BO31" s="292">
        <v>6.31</v>
      </c>
      <c r="BP31" s="293"/>
      <c r="BQ31" s="294"/>
      <c r="BR31" s="292">
        <v>8.7999999999999995E-2</v>
      </c>
      <c r="BS31" s="293"/>
      <c r="BT31" s="294"/>
      <c r="BU31" s="292">
        <f t="shared" si="57"/>
        <v>4.4174295195282966E-2</v>
      </c>
      <c r="BV31" s="293"/>
      <c r="BW31" s="294"/>
      <c r="BX31" s="298" t="s">
        <v>53</v>
      </c>
      <c r="BY31" s="299"/>
      <c r="BZ31" s="298">
        <v>1</v>
      </c>
      <c r="CA31" s="299"/>
      <c r="CB31" s="300">
        <v>0.8</v>
      </c>
      <c r="CC31" s="300"/>
      <c r="CD31" s="300">
        <v>1</v>
      </c>
      <c r="CE31" s="300"/>
      <c r="CF31" s="298">
        <f t="shared" si="58"/>
        <v>0.8</v>
      </c>
      <c r="CG31" s="299"/>
      <c r="CH31" s="317">
        <v>36</v>
      </c>
      <c r="CI31" s="317"/>
      <c r="CJ31" s="317"/>
      <c r="CK31" s="317">
        <f t="shared" si="59"/>
        <v>28.8</v>
      </c>
      <c r="CL31" s="317"/>
      <c r="CM31" s="317"/>
      <c r="CN31" s="318">
        <f t="shared" si="60"/>
        <v>3.5813036823953341</v>
      </c>
      <c r="CO31" s="318"/>
      <c r="CP31" s="318"/>
      <c r="CQ31" s="318"/>
      <c r="CR31" s="318"/>
      <c r="CS31" s="319">
        <f t="shared" si="61"/>
        <v>1.8088228216163129</v>
      </c>
      <c r="CT31" s="319"/>
      <c r="CU31" s="319"/>
      <c r="CV31" s="319"/>
      <c r="CW31" s="320">
        <f t="shared" si="62"/>
        <v>1.3176304808159792E-2</v>
      </c>
      <c r="CX31" s="320"/>
      <c r="CY31" s="320"/>
      <c r="CZ31" s="321">
        <f t="shared" si="63"/>
        <v>3.4784152219108164E-3</v>
      </c>
      <c r="DA31" s="321"/>
      <c r="DB31" s="321"/>
      <c r="DC31" s="304" t="s">
        <v>50</v>
      </c>
      <c r="DD31" s="304"/>
      <c r="DE31" s="304"/>
      <c r="DF31" s="315" t="s">
        <v>50</v>
      </c>
      <c r="DG31" s="315"/>
      <c r="DH31" s="289"/>
      <c r="DI31" s="291"/>
      <c r="DJ31" s="289"/>
      <c r="DK31" s="291"/>
      <c r="DL31" s="289"/>
      <c r="DM31" s="316"/>
      <c r="DN31" s="81"/>
      <c r="DO31" s="79"/>
      <c r="DP31" s="80"/>
    </row>
    <row r="32" spans="1:121" ht="15" customHeight="1" thickBot="1" x14ac:dyDescent="0.3">
      <c r="A32" s="203"/>
      <c r="B32" s="204"/>
      <c r="C32" s="204"/>
      <c r="D32" s="204"/>
      <c r="E32" s="204"/>
      <c r="F32" s="204"/>
      <c r="G32" s="204"/>
      <c r="H32" s="204"/>
      <c r="I32" s="204"/>
      <c r="J32" s="204"/>
      <c r="K32" s="204"/>
      <c r="L32" s="204"/>
      <c r="M32" s="204"/>
      <c r="N32" s="205"/>
      <c r="O32" s="205"/>
      <c r="P32" s="205"/>
      <c r="Q32" s="205"/>
      <c r="R32" s="205"/>
      <c r="S32" s="205"/>
      <c r="T32" s="205"/>
      <c r="U32" s="205"/>
      <c r="V32" s="205"/>
      <c r="W32" s="205"/>
      <c r="X32" s="205"/>
      <c r="Y32" s="205"/>
      <c r="Z32" s="206"/>
      <c r="AA32" s="206"/>
      <c r="AB32" s="207"/>
      <c r="AC32" s="207"/>
      <c r="AD32" s="208"/>
      <c r="AE32" s="208"/>
      <c r="AF32" s="209"/>
      <c r="AG32" s="209"/>
      <c r="AH32" s="210"/>
      <c r="AI32" s="210"/>
      <c r="AJ32" s="211"/>
      <c r="AK32" s="211"/>
      <c r="AL32" s="211"/>
      <c r="AM32" s="212"/>
      <c r="AN32" s="212"/>
      <c r="AO32" s="212"/>
      <c r="AP32" s="212"/>
      <c r="AQ32" s="213"/>
      <c r="AR32" s="213"/>
      <c r="AS32" s="212"/>
      <c r="AT32" s="212"/>
      <c r="AU32" s="213"/>
      <c r="AV32" s="213"/>
      <c r="AW32" s="213"/>
      <c r="AX32" s="213"/>
      <c r="AY32" s="213"/>
      <c r="AZ32" s="213"/>
      <c r="BA32" s="213"/>
      <c r="BB32" s="213"/>
      <c r="BC32" s="213"/>
      <c r="BD32" s="214"/>
      <c r="BE32" s="214"/>
      <c r="BF32" s="214"/>
      <c r="BG32" s="214"/>
      <c r="BH32" s="214"/>
      <c r="BI32" s="214"/>
      <c r="BJ32" s="214"/>
      <c r="BK32" s="214"/>
      <c r="BL32" s="214"/>
      <c r="BM32" s="214"/>
      <c r="BN32" s="214"/>
      <c r="BO32" s="215"/>
      <c r="BP32" s="215"/>
      <c r="BQ32" s="215"/>
      <c r="BR32" s="215"/>
      <c r="BS32" s="215"/>
      <c r="BT32" s="215"/>
      <c r="BU32" s="215"/>
      <c r="BV32" s="215"/>
      <c r="BW32" s="215"/>
      <c r="BX32" s="216"/>
      <c r="BY32" s="216"/>
      <c r="BZ32" s="216"/>
      <c r="CA32" s="216"/>
      <c r="CB32" s="216"/>
      <c r="CC32" s="216"/>
      <c r="CD32" s="216"/>
      <c r="CE32" s="216"/>
      <c r="CF32" s="216"/>
      <c r="CG32" s="216"/>
      <c r="CH32" s="220" t="s">
        <v>72</v>
      </c>
      <c r="CI32" s="221"/>
      <c r="CJ32" s="221"/>
      <c r="CK32" s="221"/>
      <c r="CL32" s="221"/>
      <c r="CM32" s="221"/>
      <c r="CN32" s="221"/>
      <c r="CO32" s="221"/>
      <c r="CP32" s="221"/>
      <c r="CQ32" s="221"/>
      <c r="CR32" s="221"/>
      <c r="CS32" s="221"/>
      <c r="CT32" s="221"/>
      <c r="CU32" s="221"/>
      <c r="CV32" s="223"/>
      <c r="CW32" s="225">
        <f>SUM(CW26:CY31)</f>
        <v>1.2112228990965803</v>
      </c>
      <c r="CX32" s="226"/>
      <c r="CY32" s="226"/>
      <c r="CZ32" s="226">
        <f>SUM(CZ26:DB31)</f>
        <v>0.31899307312423925</v>
      </c>
      <c r="DA32" s="226"/>
      <c r="DB32" s="227"/>
      <c r="DC32" s="209"/>
      <c r="DD32" s="209"/>
      <c r="DE32" s="209"/>
      <c r="DF32" s="212"/>
      <c r="DG32" s="212"/>
      <c r="DH32" s="214"/>
      <c r="DI32" s="214"/>
      <c r="DJ32" s="214"/>
      <c r="DK32" s="214"/>
      <c r="DL32" s="214"/>
      <c r="DM32" s="217"/>
      <c r="DN32" s="81"/>
      <c r="DO32" s="79"/>
      <c r="DP32" s="80"/>
    </row>
    <row r="33" spans="1:122" ht="15" customHeight="1" x14ac:dyDescent="0.2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8"/>
      <c r="CI33" s="38"/>
      <c r="CJ33" s="38"/>
      <c r="CK33" s="38"/>
      <c r="CL33" s="38"/>
      <c r="CM33" s="38"/>
      <c r="CN33" s="38"/>
      <c r="CO33" s="38"/>
      <c r="CP33" s="38"/>
      <c r="CQ33" s="38"/>
      <c r="CR33" s="38"/>
      <c r="CS33" s="38"/>
      <c r="CT33" s="38"/>
      <c r="CU33" s="38"/>
      <c r="CV33" s="38"/>
      <c r="CW33" s="38"/>
      <c r="CX33" s="38"/>
      <c r="CY33" s="38"/>
      <c r="CZ33" s="38"/>
      <c r="DA33" s="38"/>
      <c r="DB33" s="38"/>
      <c r="DC33" s="38"/>
      <c r="DD33" s="38"/>
      <c r="DE33" s="38"/>
      <c r="DF33" s="38"/>
      <c r="DG33" s="38"/>
      <c r="DH33" s="38"/>
      <c r="DI33" s="38"/>
      <c r="DJ33" s="38"/>
      <c r="DK33" s="38"/>
      <c r="DL33" s="38"/>
      <c r="DM33" s="39"/>
      <c r="DN33" s="81"/>
      <c r="DO33" s="79"/>
      <c r="DP33" s="80"/>
    </row>
    <row r="34" spans="1:122" ht="15" customHeight="1" x14ac:dyDescent="0.25">
      <c r="A34" s="201" t="s">
        <v>123</v>
      </c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218"/>
      <c r="AN34" s="218"/>
      <c r="AO34" s="218"/>
      <c r="AP34" s="218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219"/>
      <c r="BB34" s="219"/>
      <c r="BC34" s="219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3"/>
      <c r="CQ34" s="33"/>
      <c r="CR34" s="33"/>
      <c r="CS34" s="33"/>
      <c r="CT34" s="33"/>
      <c r="CU34" s="33"/>
      <c r="CV34" s="33"/>
      <c r="CW34" s="33"/>
      <c r="CX34" s="33"/>
      <c r="CY34" s="33"/>
      <c r="CZ34" s="33"/>
      <c r="DA34" s="33"/>
      <c r="DB34" s="33"/>
      <c r="DC34" s="33"/>
      <c r="DD34" s="33"/>
      <c r="DE34" s="33"/>
      <c r="DF34" s="33"/>
      <c r="DG34" s="33"/>
      <c r="DH34" s="33"/>
      <c r="DI34" s="33"/>
      <c r="DJ34" s="33"/>
      <c r="DK34" s="33"/>
      <c r="DL34" s="33"/>
      <c r="DM34" s="202"/>
      <c r="DN34" s="81"/>
      <c r="DO34" s="79"/>
      <c r="DP34" s="80"/>
    </row>
    <row r="35" spans="1:122" ht="15" customHeight="1" x14ac:dyDescent="0.25">
      <c r="A35" s="269" t="s">
        <v>124</v>
      </c>
      <c r="B35" s="270"/>
      <c r="C35" s="270"/>
      <c r="D35" s="270"/>
      <c r="E35" s="270"/>
      <c r="F35" s="270"/>
      <c r="G35" s="270"/>
      <c r="H35" s="270"/>
      <c r="I35" s="270"/>
      <c r="J35" s="270"/>
      <c r="K35" s="270"/>
      <c r="L35" s="270"/>
      <c r="M35" s="271"/>
      <c r="N35" s="275" t="s">
        <v>117</v>
      </c>
      <c r="O35" s="273"/>
      <c r="P35" s="274"/>
      <c r="Q35" s="275" t="s">
        <v>118</v>
      </c>
      <c r="R35" s="273"/>
      <c r="S35" s="274"/>
      <c r="T35" s="275" t="s">
        <v>119</v>
      </c>
      <c r="U35" s="273"/>
      <c r="V35" s="273"/>
      <c r="W35" s="273"/>
      <c r="X35" s="273"/>
      <c r="Y35" s="274"/>
      <c r="Z35" s="276" t="s">
        <v>50</v>
      </c>
      <c r="AA35" s="277"/>
      <c r="AB35" s="278">
        <v>100</v>
      </c>
      <c r="AC35" s="279"/>
      <c r="AD35" s="295">
        <f>6*0.093</f>
        <v>0.55800000000000005</v>
      </c>
      <c r="AE35" s="297"/>
      <c r="AF35" s="282">
        <v>1</v>
      </c>
      <c r="AG35" s="283"/>
      <c r="AH35" s="280">
        <f t="shared" ref="AH35:AH36" si="66">AD35/AF35</f>
        <v>0.55800000000000005</v>
      </c>
      <c r="AI35" s="281"/>
      <c r="AJ35" s="312">
        <v>380</v>
      </c>
      <c r="AK35" s="313"/>
      <c r="AL35" s="314"/>
      <c r="AM35" s="284">
        <f t="shared" ref="AM35" si="67">AD35/(SQRT(3)*AJ35*AF35)*1000</f>
        <v>0.84779329002055581</v>
      </c>
      <c r="AN35" s="285"/>
      <c r="AO35" s="284">
        <f>AM35*1.25</f>
        <v>1.0597416125256949</v>
      </c>
      <c r="AP35" s="285"/>
      <c r="AQ35" s="286" t="s">
        <v>50</v>
      </c>
      <c r="AR35" s="287"/>
      <c r="AS35" s="284" t="s">
        <v>50</v>
      </c>
      <c r="AT35" s="285"/>
      <c r="AU35" s="286" t="s">
        <v>51</v>
      </c>
      <c r="AV35" s="288"/>
      <c r="AW35" s="287"/>
      <c r="AX35" s="286" t="s">
        <v>51</v>
      </c>
      <c r="AY35" s="288"/>
      <c r="AZ35" s="287"/>
      <c r="BA35" s="286">
        <v>110</v>
      </c>
      <c r="BB35" s="288"/>
      <c r="BC35" s="287"/>
      <c r="BD35" s="289" t="s">
        <v>76</v>
      </c>
      <c r="BE35" s="290"/>
      <c r="BF35" s="290"/>
      <c r="BG35" s="290"/>
      <c r="BH35" s="291"/>
      <c r="BI35" s="289" t="s">
        <v>48</v>
      </c>
      <c r="BJ35" s="290"/>
      <c r="BK35" s="291"/>
      <c r="BL35" s="289">
        <v>4</v>
      </c>
      <c r="BM35" s="290"/>
      <c r="BN35" s="291"/>
      <c r="BO35" s="292">
        <v>6.31</v>
      </c>
      <c r="BP35" s="293"/>
      <c r="BQ35" s="294"/>
      <c r="BR35" s="292">
        <v>8.7999999999999995E-2</v>
      </c>
      <c r="BS35" s="293"/>
      <c r="BT35" s="294"/>
      <c r="BU35" s="292">
        <f t="shared" ref="BU35:BU36" si="68">SQRT(BO35^2+BR35^2)*BA35/1000</f>
        <v>0.69416749592587523</v>
      </c>
      <c r="BV35" s="293"/>
      <c r="BW35" s="294"/>
      <c r="BX35" s="298" t="s">
        <v>49</v>
      </c>
      <c r="BY35" s="299"/>
      <c r="BZ35" s="298">
        <v>6</v>
      </c>
      <c r="CA35" s="299"/>
      <c r="CB35" s="300">
        <v>0.6</v>
      </c>
      <c r="CC35" s="300"/>
      <c r="CD35" s="300">
        <v>1</v>
      </c>
      <c r="CE35" s="300"/>
      <c r="CF35" s="298">
        <f t="shared" ref="CF35:CF36" si="69">+CB35*CD35</f>
        <v>0.6</v>
      </c>
      <c r="CG35" s="299"/>
      <c r="CH35" s="301">
        <v>36</v>
      </c>
      <c r="CI35" s="301"/>
      <c r="CJ35" s="301"/>
      <c r="CK35" s="301">
        <f t="shared" ref="CK35:CK36" si="70">+CH35*CF35</f>
        <v>21.599999999999998</v>
      </c>
      <c r="CL35" s="301"/>
      <c r="CM35" s="301"/>
      <c r="CN35" s="302">
        <f t="shared" ref="CN35:CN36" si="71">1.1*AJ35/(SQRT(3)*(0.023+BU35))/1000</f>
        <v>0.33650773897623376</v>
      </c>
      <c r="CO35" s="302"/>
      <c r="CP35" s="302"/>
      <c r="CQ35" s="302"/>
      <c r="CR35" s="302"/>
      <c r="CS35" s="303">
        <f t="shared" ref="CS35:CS36" si="72">+BL35*143/SQRT(0.1)/1000</f>
        <v>1.8088228216163129</v>
      </c>
      <c r="CT35" s="303"/>
      <c r="CU35" s="303"/>
      <c r="CV35" s="303"/>
      <c r="CW35" s="304">
        <f t="shared" ref="CW35:CW36" si="73">SQRT(3)*AM35*BA35*(BO35*AF35+BR35*SIN(ACOS(AF35)))/1000</f>
        <v>1.0192310526315791</v>
      </c>
      <c r="CX35" s="304"/>
      <c r="CY35" s="304"/>
      <c r="CZ35" s="305">
        <f t="shared" ref="CZ35:CZ36" si="74">CW35/AJ35*100</f>
        <v>0.2682186980609419</v>
      </c>
      <c r="DA35" s="305"/>
      <c r="DB35" s="305"/>
      <c r="DC35" s="304" t="s">
        <v>50</v>
      </c>
      <c r="DD35" s="304"/>
      <c r="DE35" s="304"/>
      <c r="DF35" s="315" t="s">
        <v>50</v>
      </c>
      <c r="DG35" s="315"/>
      <c r="DH35" s="289" t="str">
        <f t="shared" ref="DH35" si="75">IF(CK35&gt;AO35,"OK","NO")</f>
        <v>OK</v>
      </c>
      <c r="DI35" s="291"/>
      <c r="DJ35" s="289" t="s">
        <v>55</v>
      </c>
      <c r="DK35" s="291"/>
      <c r="DL35" s="289" t="str">
        <f t="shared" ref="DL35" si="76">IF(CZ35&lt;2,"OK","NO")</f>
        <v>OK</v>
      </c>
      <c r="DM35" s="316"/>
      <c r="DN35" s="81"/>
      <c r="DO35" s="79"/>
      <c r="DP35" s="80"/>
    </row>
    <row r="36" spans="1:122" ht="15" customHeight="1" thickBot="1" x14ac:dyDescent="0.3">
      <c r="A36" s="269" t="s">
        <v>122</v>
      </c>
      <c r="B36" s="270"/>
      <c r="C36" s="270"/>
      <c r="D36" s="270"/>
      <c r="E36" s="270"/>
      <c r="F36" s="270"/>
      <c r="G36" s="270"/>
      <c r="H36" s="270"/>
      <c r="I36" s="270"/>
      <c r="J36" s="270"/>
      <c r="K36" s="270"/>
      <c r="L36" s="270"/>
      <c r="M36" s="271"/>
      <c r="N36" s="275" t="s">
        <v>118</v>
      </c>
      <c r="O36" s="273"/>
      <c r="P36" s="274"/>
      <c r="Q36" s="275" t="s">
        <v>120</v>
      </c>
      <c r="R36" s="273"/>
      <c r="S36" s="274"/>
      <c r="T36" s="275" t="s">
        <v>121</v>
      </c>
      <c r="U36" s="273"/>
      <c r="V36" s="273"/>
      <c r="W36" s="273"/>
      <c r="X36" s="273"/>
      <c r="Y36" s="274"/>
      <c r="Z36" s="276" t="s">
        <v>50</v>
      </c>
      <c r="AA36" s="277"/>
      <c r="AB36" s="278">
        <v>100</v>
      </c>
      <c r="AC36" s="279"/>
      <c r="AD36" s="295">
        <f>3*0.093</f>
        <v>0.27900000000000003</v>
      </c>
      <c r="AE36" s="297"/>
      <c r="AF36" s="282">
        <v>1</v>
      </c>
      <c r="AG36" s="283"/>
      <c r="AH36" s="280">
        <f t="shared" si="66"/>
        <v>0.27900000000000003</v>
      </c>
      <c r="AI36" s="281"/>
      <c r="AJ36" s="312">
        <f>+AJ35-CW35</f>
        <v>378.9807689473684</v>
      </c>
      <c r="AK36" s="313"/>
      <c r="AL36" s="314"/>
      <c r="AM36" s="284">
        <f>AD36/(SQRT(3)*AJ36*AF36)*1000</f>
        <v>0.42503667284045216</v>
      </c>
      <c r="AN36" s="285"/>
      <c r="AO36" s="284">
        <f>AM36*1.25</f>
        <v>0.53129584105056515</v>
      </c>
      <c r="AP36" s="285"/>
      <c r="AQ36" s="286" t="s">
        <v>50</v>
      </c>
      <c r="AR36" s="287"/>
      <c r="AS36" s="284" t="s">
        <v>50</v>
      </c>
      <c r="AT36" s="285"/>
      <c r="AU36" s="286" t="s">
        <v>51</v>
      </c>
      <c r="AV36" s="288"/>
      <c r="AW36" s="287"/>
      <c r="AX36" s="286" t="s">
        <v>51</v>
      </c>
      <c r="AY36" s="288"/>
      <c r="AZ36" s="287"/>
      <c r="BA36" s="286">
        <v>40</v>
      </c>
      <c r="BB36" s="288"/>
      <c r="BC36" s="287"/>
      <c r="BD36" s="289" t="s">
        <v>76</v>
      </c>
      <c r="BE36" s="290"/>
      <c r="BF36" s="290"/>
      <c r="BG36" s="290"/>
      <c r="BH36" s="291"/>
      <c r="BI36" s="289" t="s">
        <v>48</v>
      </c>
      <c r="BJ36" s="290"/>
      <c r="BK36" s="291"/>
      <c r="BL36" s="289">
        <v>4</v>
      </c>
      <c r="BM36" s="290"/>
      <c r="BN36" s="291"/>
      <c r="BO36" s="292">
        <v>6.31</v>
      </c>
      <c r="BP36" s="293"/>
      <c r="BQ36" s="294"/>
      <c r="BR36" s="292">
        <v>8.7999999999999995E-2</v>
      </c>
      <c r="BS36" s="293"/>
      <c r="BT36" s="294"/>
      <c r="BU36" s="292">
        <f t="shared" si="68"/>
        <v>0.25242454397304553</v>
      </c>
      <c r="BV36" s="293"/>
      <c r="BW36" s="294"/>
      <c r="BX36" s="298" t="s">
        <v>49</v>
      </c>
      <c r="BY36" s="299"/>
      <c r="BZ36" s="298">
        <v>6</v>
      </c>
      <c r="CA36" s="299"/>
      <c r="CB36" s="300">
        <v>0.6</v>
      </c>
      <c r="CC36" s="300"/>
      <c r="CD36" s="300">
        <v>1</v>
      </c>
      <c r="CE36" s="300"/>
      <c r="CF36" s="298">
        <f t="shared" si="69"/>
        <v>0.6</v>
      </c>
      <c r="CG36" s="299"/>
      <c r="CH36" s="317">
        <v>36</v>
      </c>
      <c r="CI36" s="317"/>
      <c r="CJ36" s="317"/>
      <c r="CK36" s="317">
        <f t="shared" si="70"/>
        <v>21.599999999999998</v>
      </c>
      <c r="CL36" s="317"/>
      <c r="CM36" s="317"/>
      <c r="CN36" s="318">
        <f t="shared" si="71"/>
        <v>0.87386951937716428</v>
      </c>
      <c r="CO36" s="318"/>
      <c r="CP36" s="318"/>
      <c r="CQ36" s="318"/>
      <c r="CR36" s="318"/>
      <c r="CS36" s="319">
        <f t="shared" si="72"/>
        <v>1.8088228216163129</v>
      </c>
      <c r="CT36" s="319"/>
      <c r="CU36" s="319"/>
      <c r="CV36" s="319"/>
      <c r="CW36" s="320">
        <f t="shared" si="73"/>
        <v>0.18581312237977868</v>
      </c>
      <c r="CX36" s="320"/>
      <c r="CY36" s="320"/>
      <c r="CZ36" s="321">
        <f t="shared" si="74"/>
        <v>4.9029696914669518E-2</v>
      </c>
      <c r="DA36" s="321"/>
      <c r="DB36" s="321"/>
      <c r="DC36" s="304" t="s">
        <v>50</v>
      </c>
      <c r="DD36" s="304"/>
      <c r="DE36" s="304"/>
      <c r="DF36" s="315" t="s">
        <v>50</v>
      </c>
      <c r="DG36" s="315"/>
      <c r="DH36" s="289"/>
      <c r="DI36" s="291"/>
      <c r="DJ36" s="289"/>
      <c r="DK36" s="291"/>
      <c r="DL36" s="289"/>
      <c r="DM36" s="316"/>
      <c r="DN36" s="81"/>
      <c r="DO36" s="79"/>
      <c r="DP36" s="80"/>
    </row>
    <row r="37" spans="1:122" ht="15" customHeight="1" thickBot="1" x14ac:dyDescent="0.3">
      <c r="A37" s="203"/>
      <c r="B37" s="168"/>
      <c r="C37" s="168"/>
      <c r="D37" s="168"/>
      <c r="E37" s="168"/>
      <c r="F37" s="168"/>
      <c r="G37" s="168"/>
      <c r="H37" s="168"/>
      <c r="I37" s="168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8"/>
      <c r="AL37" s="168"/>
      <c r="AM37" s="168"/>
      <c r="AN37" s="168"/>
      <c r="AO37" s="168"/>
      <c r="AP37" s="168"/>
      <c r="AQ37" s="168"/>
      <c r="AR37" s="168"/>
      <c r="AS37" s="168"/>
      <c r="AT37" s="168"/>
      <c r="AU37" s="168"/>
      <c r="AV37" s="168"/>
      <c r="AW37" s="168"/>
      <c r="AX37" s="168"/>
      <c r="AY37" s="168"/>
      <c r="AZ37" s="168"/>
      <c r="BA37" s="168"/>
      <c r="BB37" s="168"/>
      <c r="BC37" s="168"/>
      <c r="BD37" s="168"/>
      <c r="BE37" s="168"/>
      <c r="BF37" s="168"/>
      <c r="BG37" s="168"/>
      <c r="BH37" s="168"/>
      <c r="BI37" s="168"/>
      <c r="BJ37" s="168"/>
      <c r="BK37" s="168"/>
      <c r="BL37" s="100"/>
      <c r="BM37" s="100"/>
      <c r="BN37" s="100"/>
      <c r="BO37" s="101"/>
      <c r="BP37" s="101"/>
      <c r="BQ37" s="101"/>
      <c r="BR37" s="101"/>
      <c r="BS37" s="101"/>
      <c r="BT37" s="101"/>
      <c r="BU37" s="101"/>
      <c r="BV37" s="101"/>
      <c r="BW37" s="101"/>
      <c r="BX37" s="169"/>
      <c r="BY37" s="169"/>
      <c r="BZ37" s="169"/>
      <c r="CA37" s="169"/>
      <c r="CB37" s="169"/>
      <c r="CC37" s="169"/>
      <c r="CD37" s="170"/>
      <c r="CE37" s="170"/>
      <c r="CF37" s="170"/>
      <c r="CG37" s="170"/>
      <c r="CH37" s="220" t="s">
        <v>72</v>
      </c>
      <c r="CI37" s="221"/>
      <c r="CJ37" s="221"/>
      <c r="CK37" s="221"/>
      <c r="CL37" s="221"/>
      <c r="CM37" s="221"/>
      <c r="CN37" s="221"/>
      <c r="CO37" s="221"/>
      <c r="CP37" s="221"/>
      <c r="CQ37" s="221"/>
      <c r="CR37" s="221"/>
      <c r="CS37" s="221"/>
      <c r="CT37" s="221"/>
      <c r="CU37" s="221"/>
      <c r="CV37" s="224"/>
      <c r="CW37" s="228">
        <f>SUM(CW31:CY36)</f>
        <v>2.4294433789160981</v>
      </c>
      <c r="CX37" s="226"/>
      <c r="CY37" s="227"/>
      <c r="CZ37" s="225">
        <f>SUM(CZ31:DB36)</f>
        <v>0.63971988332176144</v>
      </c>
      <c r="DA37" s="226"/>
      <c r="DB37" s="227"/>
      <c r="DC37" s="166"/>
      <c r="DD37" s="166"/>
      <c r="DE37" s="166"/>
      <c r="DF37" s="167"/>
      <c r="DG37" s="167"/>
      <c r="DH37" s="100"/>
      <c r="DI37" s="100"/>
      <c r="DJ37" s="100"/>
      <c r="DK37" s="100"/>
      <c r="DL37" s="100"/>
      <c r="DM37" s="171"/>
      <c r="DN37" s="81"/>
      <c r="DO37" s="79"/>
      <c r="DP37" s="80"/>
    </row>
    <row r="38" spans="1:122" ht="15" customHeight="1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3"/>
      <c r="AR38" s="33"/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8"/>
      <c r="CI38" s="38"/>
      <c r="CJ38" s="38"/>
      <c r="CK38" s="38"/>
      <c r="CL38" s="38"/>
      <c r="CM38" s="38"/>
      <c r="CN38" s="38"/>
      <c r="CO38" s="38"/>
      <c r="CP38" s="38"/>
      <c r="CQ38" s="38"/>
      <c r="CR38" s="38"/>
      <c r="CS38" s="38"/>
      <c r="CT38" s="38"/>
      <c r="CU38" s="38"/>
      <c r="CV38" s="38"/>
      <c r="CW38" s="38"/>
      <c r="CX38" s="38"/>
      <c r="CY38" s="38"/>
      <c r="CZ38" s="38"/>
      <c r="DA38" s="38"/>
      <c r="DB38" s="38"/>
      <c r="DC38" s="38"/>
      <c r="DD38" s="38"/>
      <c r="DE38" s="38"/>
      <c r="DF38" s="38"/>
      <c r="DG38" s="38"/>
      <c r="DH38" s="38"/>
      <c r="DI38" s="38"/>
      <c r="DJ38" s="38"/>
      <c r="DK38" s="38"/>
      <c r="DL38" s="38"/>
      <c r="DM38" s="39"/>
      <c r="DN38" s="81"/>
      <c r="DO38" s="79"/>
      <c r="DP38" s="80"/>
    </row>
    <row r="39" spans="1:122" ht="15" customHeight="1" x14ac:dyDescent="0.25">
      <c r="A39" s="201" t="s">
        <v>142</v>
      </c>
      <c r="B39" s="201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218"/>
      <c r="AN39" s="218"/>
      <c r="AO39" s="218"/>
      <c r="AP39" s="218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219"/>
      <c r="BB39" s="219"/>
      <c r="BC39" s="219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3"/>
      <c r="CQ39" s="33"/>
      <c r="CR39" s="33"/>
      <c r="CS39" s="33"/>
      <c r="CT39" s="33"/>
      <c r="CU39" s="33"/>
      <c r="CV39" s="33"/>
      <c r="CW39" s="33"/>
      <c r="CX39" s="33"/>
      <c r="CY39" s="33"/>
      <c r="CZ39" s="33"/>
      <c r="DA39" s="33"/>
      <c r="DB39" s="33"/>
      <c r="DC39" s="33"/>
      <c r="DD39" s="33"/>
      <c r="DE39" s="33"/>
      <c r="DF39" s="33"/>
      <c r="DG39" s="33"/>
      <c r="DH39" s="33"/>
      <c r="DI39" s="33"/>
      <c r="DJ39" s="33"/>
      <c r="DK39" s="33"/>
      <c r="DL39" s="33"/>
      <c r="DM39" s="202"/>
      <c r="DN39" s="81"/>
      <c r="DO39" s="79"/>
      <c r="DP39" s="80"/>
    </row>
    <row r="40" spans="1:122" ht="15" customHeight="1" x14ac:dyDescent="0.25">
      <c r="A40" s="269" t="s">
        <v>125</v>
      </c>
      <c r="B40" s="270"/>
      <c r="C40" s="270"/>
      <c r="D40" s="270"/>
      <c r="E40" s="270"/>
      <c r="F40" s="270"/>
      <c r="G40" s="270"/>
      <c r="H40" s="270"/>
      <c r="I40" s="270"/>
      <c r="J40" s="270"/>
      <c r="K40" s="270"/>
      <c r="L40" s="270"/>
      <c r="M40" s="271"/>
      <c r="N40" s="275" t="s">
        <v>135</v>
      </c>
      <c r="O40" s="273"/>
      <c r="P40" s="274"/>
      <c r="Q40" s="275" t="s">
        <v>127</v>
      </c>
      <c r="R40" s="273"/>
      <c r="S40" s="274"/>
      <c r="T40" s="275" t="s">
        <v>136</v>
      </c>
      <c r="U40" s="273"/>
      <c r="V40" s="273"/>
      <c r="W40" s="273"/>
      <c r="X40" s="273"/>
      <c r="Y40" s="274"/>
      <c r="Z40" s="276" t="s">
        <v>50</v>
      </c>
      <c r="AA40" s="277"/>
      <c r="AB40" s="278">
        <v>100</v>
      </c>
      <c r="AC40" s="279"/>
      <c r="AD40" s="295">
        <f>2*0.095</f>
        <v>0.19</v>
      </c>
      <c r="AE40" s="297"/>
      <c r="AF40" s="282">
        <v>1</v>
      </c>
      <c r="AG40" s="283"/>
      <c r="AH40" s="280">
        <f t="shared" ref="AH40:AH42" si="77">AD40/AF40</f>
        <v>0.19</v>
      </c>
      <c r="AI40" s="281"/>
      <c r="AJ40" s="312">
        <v>220</v>
      </c>
      <c r="AK40" s="313"/>
      <c r="AL40" s="314"/>
      <c r="AM40" s="284">
        <f>AD40/(SQRT(1)*AJ40*AF40)*1000</f>
        <v>0.86363636363636365</v>
      </c>
      <c r="AN40" s="285"/>
      <c r="AO40" s="284">
        <f>AM40*1.25</f>
        <v>1.0795454545454546</v>
      </c>
      <c r="AP40" s="285"/>
      <c r="AQ40" s="286" t="s">
        <v>50</v>
      </c>
      <c r="AR40" s="287"/>
      <c r="AS40" s="284" t="s">
        <v>50</v>
      </c>
      <c r="AT40" s="285"/>
      <c r="AU40" s="286" t="s">
        <v>51</v>
      </c>
      <c r="AV40" s="288"/>
      <c r="AW40" s="287"/>
      <c r="AX40" s="286" t="s">
        <v>51</v>
      </c>
      <c r="AY40" s="288"/>
      <c r="AZ40" s="287"/>
      <c r="BA40" s="286">
        <v>90</v>
      </c>
      <c r="BB40" s="288"/>
      <c r="BC40" s="287"/>
      <c r="BD40" s="289" t="s">
        <v>129</v>
      </c>
      <c r="BE40" s="290"/>
      <c r="BF40" s="290"/>
      <c r="BG40" s="290"/>
      <c r="BH40" s="291"/>
      <c r="BI40" s="289" t="s">
        <v>48</v>
      </c>
      <c r="BJ40" s="290"/>
      <c r="BK40" s="291"/>
      <c r="BL40" s="289">
        <v>4</v>
      </c>
      <c r="BM40" s="290"/>
      <c r="BN40" s="291"/>
      <c r="BO40" s="292">
        <v>6.31</v>
      </c>
      <c r="BP40" s="293"/>
      <c r="BQ40" s="294"/>
      <c r="BR40" s="292">
        <v>8.7999999999999995E-2</v>
      </c>
      <c r="BS40" s="293"/>
      <c r="BT40" s="294"/>
      <c r="BU40" s="292">
        <f t="shared" ref="BU40:BU42" si="78">SQRT(BO40^2+BR40^2)*BA40/1000</f>
        <v>0.56795522393935238</v>
      </c>
      <c r="BV40" s="293"/>
      <c r="BW40" s="294"/>
      <c r="BX40" s="298" t="s">
        <v>49</v>
      </c>
      <c r="BY40" s="299"/>
      <c r="BZ40" s="298">
        <v>6</v>
      </c>
      <c r="CA40" s="299"/>
      <c r="CB40" s="300">
        <v>0.6</v>
      </c>
      <c r="CC40" s="300"/>
      <c r="CD40" s="300">
        <v>1</v>
      </c>
      <c r="CE40" s="300"/>
      <c r="CF40" s="298">
        <f t="shared" ref="CF40:CF42" si="79">+CB40*CD40</f>
        <v>0.6</v>
      </c>
      <c r="CG40" s="299"/>
      <c r="CH40" s="301">
        <v>43</v>
      </c>
      <c r="CI40" s="301"/>
      <c r="CJ40" s="301"/>
      <c r="CK40" s="301">
        <f t="shared" ref="CK40:CK42" si="80">+CH40*CF40</f>
        <v>25.8</v>
      </c>
      <c r="CL40" s="301"/>
      <c r="CM40" s="301"/>
      <c r="CN40" s="302">
        <f t="shared" ref="CN40:CN42" si="81">1.1*AJ40/(SQRT(3)*(0.023+BU40))/1000</f>
        <v>0.23642868272237882</v>
      </c>
      <c r="CO40" s="302"/>
      <c r="CP40" s="302"/>
      <c r="CQ40" s="302"/>
      <c r="CR40" s="302"/>
      <c r="CS40" s="303">
        <f t="shared" ref="CS40:CS42" si="82">+BL40*143/SQRT(0.1)/1000</f>
        <v>1.8088228216163129</v>
      </c>
      <c r="CT40" s="303"/>
      <c r="CU40" s="303"/>
      <c r="CV40" s="303"/>
      <c r="CW40" s="304">
        <f t="shared" ref="CW40:CW42" si="83">2*AM40*BA40*(BO40*AF40+BR40*SIN(ACOS(AF40)))/1000</f>
        <v>0.98091818181818191</v>
      </c>
      <c r="CX40" s="304"/>
      <c r="CY40" s="304"/>
      <c r="CZ40" s="305">
        <f t="shared" ref="CZ40:CZ42" si="84">CW40/AJ40*100</f>
        <v>0.44587190082644634</v>
      </c>
      <c r="DA40" s="305"/>
      <c r="DB40" s="305"/>
      <c r="DC40" s="304" t="s">
        <v>50</v>
      </c>
      <c r="DD40" s="304"/>
      <c r="DE40" s="304"/>
      <c r="DF40" s="315" t="s">
        <v>50</v>
      </c>
      <c r="DG40" s="315"/>
      <c r="DH40" s="289" t="str">
        <f t="shared" ref="DH40" si="85">IF(CK40&gt;AO40,"OK","NO")</f>
        <v>OK</v>
      </c>
      <c r="DI40" s="291"/>
      <c r="DJ40" s="289" t="s">
        <v>55</v>
      </c>
      <c r="DK40" s="291"/>
      <c r="DL40" s="289" t="str">
        <f t="shared" ref="DL40" si="86">IF(CZ40&lt;2,"OK","NO")</f>
        <v>OK</v>
      </c>
      <c r="DM40" s="316"/>
      <c r="DN40" s="322"/>
      <c r="DO40" s="323"/>
      <c r="DP40" s="324"/>
      <c r="DQ40" s="325"/>
      <c r="DR40" s="325"/>
    </row>
    <row r="41" spans="1:122" ht="15" customHeight="1" x14ac:dyDescent="0.25">
      <c r="A41" s="269" t="s">
        <v>138</v>
      </c>
      <c r="B41" s="270"/>
      <c r="C41" s="270"/>
      <c r="D41" s="270"/>
      <c r="E41" s="270"/>
      <c r="F41" s="270"/>
      <c r="G41" s="270"/>
      <c r="H41" s="270"/>
      <c r="I41" s="270"/>
      <c r="J41" s="270"/>
      <c r="K41" s="270"/>
      <c r="L41" s="270"/>
      <c r="M41" s="271"/>
      <c r="N41" s="275" t="s">
        <v>127</v>
      </c>
      <c r="O41" s="273"/>
      <c r="P41" s="274"/>
      <c r="Q41" s="275" t="s">
        <v>134</v>
      </c>
      <c r="R41" s="273"/>
      <c r="S41" s="274"/>
      <c r="T41" s="275" t="s">
        <v>140</v>
      </c>
      <c r="U41" s="273"/>
      <c r="V41" s="273"/>
      <c r="W41" s="273"/>
      <c r="X41" s="273"/>
      <c r="Y41" s="274"/>
      <c r="Z41" s="276" t="s">
        <v>50</v>
      </c>
      <c r="AA41" s="277"/>
      <c r="AB41" s="278">
        <v>100</v>
      </c>
      <c r="AC41" s="279"/>
      <c r="AD41" s="295">
        <f>2*0.095</f>
        <v>0.19</v>
      </c>
      <c r="AE41" s="297"/>
      <c r="AF41" s="282">
        <v>1</v>
      </c>
      <c r="AG41" s="283"/>
      <c r="AH41" s="280">
        <f t="shared" si="77"/>
        <v>0.19</v>
      </c>
      <c r="AI41" s="281"/>
      <c r="AJ41" s="312">
        <f>+AJ40-CW40</f>
        <v>219.01908181818183</v>
      </c>
      <c r="AK41" s="313"/>
      <c r="AL41" s="314"/>
      <c r="AM41" s="284">
        <f>AD41/(SQRT(3)*AJ41*AF41)*1000</f>
        <v>0.50085385362492396</v>
      </c>
      <c r="AN41" s="285"/>
      <c r="AO41" s="284">
        <f>AM41*1.25</f>
        <v>0.62606731703115492</v>
      </c>
      <c r="AP41" s="285"/>
      <c r="AQ41" s="286" t="s">
        <v>50</v>
      </c>
      <c r="AR41" s="287"/>
      <c r="AS41" s="284" t="s">
        <v>50</v>
      </c>
      <c r="AT41" s="285"/>
      <c r="AU41" s="286" t="s">
        <v>51</v>
      </c>
      <c r="AV41" s="288"/>
      <c r="AW41" s="287"/>
      <c r="AX41" s="286" t="s">
        <v>51</v>
      </c>
      <c r="AY41" s="288"/>
      <c r="AZ41" s="287"/>
      <c r="BA41" s="286">
        <v>10</v>
      </c>
      <c r="BB41" s="288"/>
      <c r="BC41" s="287"/>
      <c r="BD41" s="289" t="s">
        <v>129</v>
      </c>
      <c r="BE41" s="290"/>
      <c r="BF41" s="290"/>
      <c r="BG41" s="290"/>
      <c r="BH41" s="291"/>
      <c r="BI41" s="289" t="s">
        <v>48</v>
      </c>
      <c r="BJ41" s="290"/>
      <c r="BK41" s="291"/>
      <c r="BL41" s="289">
        <v>4</v>
      </c>
      <c r="BM41" s="290"/>
      <c r="BN41" s="291"/>
      <c r="BO41" s="292">
        <v>6.31</v>
      </c>
      <c r="BP41" s="293"/>
      <c r="BQ41" s="294"/>
      <c r="BR41" s="292">
        <v>8.7999999999999995E-2</v>
      </c>
      <c r="BS41" s="293"/>
      <c r="BT41" s="294"/>
      <c r="BU41" s="292">
        <f t="shared" si="78"/>
        <v>6.3106135993261384E-2</v>
      </c>
      <c r="BV41" s="293"/>
      <c r="BW41" s="294"/>
      <c r="BX41" s="298" t="s">
        <v>53</v>
      </c>
      <c r="BY41" s="299"/>
      <c r="BZ41" s="298">
        <v>1</v>
      </c>
      <c r="CA41" s="299"/>
      <c r="CB41" s="300">
        <v>0.8</v>
      </c>
      <c r="CC41" s="300"/>
      <c r="CD41" s="300">
        <v>1</v>
      </c>
      <c r="CE41" s="300"/>
      <c r="CF41" s="298">
        <f t="shared" si="79"/>
        <v>0.8</v>
      </c>
      <c r="CG41" s="299"/>
      <c r="CH41" s="301">
        <v>43</v>
      </c>
      <c r="CI41" s="301"/>
      <c r="CJ41" s="301"/>
      <c r="CK41" s="301">
        <f t="shared" si="80"/>
        <v>34.4</v>
      </c>
      <c r="CL41" s="301"/>
      <c r="CM41" s="301"/>
      <c r="CN41" s="302">
        <f t="shared" si="81"/>
        <v>1.6153993768901291</v>
      </c>
      <c r="CO41" s="302"/>
      <c r="CP41" s="302"/>
      <c r="CQ41" s="302"/>
      <c r="CR41" s="302"/>
      <c r="CS41" s="303">
        <f t="shared" si="82"/>
        <v>1.8088228216163129</v>
      </c>
      <c r="CT41" s="303"/>
      <c r="CU41" s="303"/>
      <c r="CV41" s="303"/>
      <c r="CW41" s="304">
        <f t="shared" si="83"/>
        <v>6.3207756327465392E-2</v>
      </c>
      <c r="CX41" s="304"/>
      <c r="CY41" s="304"/>
      <c r="CZ41" s="305">
        <f t="shared" si="84"/>
        <v>2.8859474618717084E-2</v>
      </c>
      <c r="DA41" s="305"/>
      <c r="DB41" s="305"/>
      <c r="DC41" s="304" t="s">
        <v>50</v>
      </c>
      <c r="DD41" s="304"/>
      <c r="DE41" s="304"/>
      <c r="DF41" s="315" t="s">
        <v>50</v>
      </c>
      <c r="DG41" s="315"/>
      <c r="DH41" s="289"/>
      <c r="DI41" s="291"/>
      <c r="DJ41" s="289"/>
      <c r="DK41" s="291"/>
      <c r="DL41" s="289"/>
      <c r="DM41" s="316"/>
      <c r="DN41" s="322"/>
      <c r="DO41" s="323"/>
      <c r="DP41" s="324"/>
      <c r="DQ41" s="325"/>
      <c r="DR41" s="325"/>
    </row>
    <row r="42" spans="1:122" ht="15" customHeight="1" thickBot="1" x14ac:dyDescent="0.3">
      <c r="A42" s="269" t="s">
        <v>139</v>
      </c>
      <c r="B42" s="270"/>
      <c r="C42" s="270"/>
      <c r="D42" s="270"/>
      <c r="E42" s="270"/>
      <c r="F42" s="270"/>
      <c r="G42" s="270"/>
      <c r="H42" s="270"/>
      <c r="I42" s="270"/>
      <c r="J42" s="270"/>
      <c r="K42" s="270"/>
      <c r="L42" s="270"/>
      <c r="M42" s="271"/>
      <c r="N42" s="275" t="s">
        <v>134</v>
      </c>
      <c r="O42" s="273"/>
      <c r="P42" s="274"/>
      <c r="Q42" s="275" t="s">
        <v>137</v>
      </c>
      <c r="R42" s="273"/>
      <c r="S42" s="274"/>
      <c r="T42" s="275" t="s">
        <v>141</v>
      </c>
      <c r="U42" s="273"/>
      <c r="V42" s="273"/>
      <c r="W42" s="273"/>
      <c r="X42" s="273"/>
      <c r="Y42" s="274"/>
      <c r="Z42" s="276" t="s">
        <v>50</v>
      </c>
      <c r="AA42" s="277"/>
      <c r="AB42" s="278">
        <v>100</v>
      </c>
      <c r="AC42" s="279"/>
      <c r="AD42" s="295">
        <f>1*0.095</f>
        <v>9.5000000000000001E-2</v>
      </c>
      <c r="AE42" s="297"/>
      <c r="AF42" s="282">
        <v>1</v>
      </c>
      <c r="AG42" s="283"/>
      <c r="AH42" s="280">
        <f t="shared" si="77"/>
        <v>9.5000000000000001E-2</v>
      </c>
      <c r="AI42" s="281"/>
      <c r="AJ42" s="312">
        <f>+AJ41-CW41</f>
        <v>218.95587406185436</v>
      </c>
      <c r="AK42" s="313"/>
      <c r="AL42" s="314"/>
      <c r="AM42" s="284">
        <f>AD42/(SQRT(3)*AJ42*AF42)*1000</f>
        <v>0.25049921957115423</v>
      </c>
      <c r="AN42" s="285"/>
      <c r="AO42" s="284">
        <f>AM42*1.25</f>
        <v>0.31312402446394277</v>
      </c>
      <c r="AP42" s="285"/>
      <c r="AQ42" s="286" t="s">
        <v>50</v>
      </c>
      <c r="AR42" s="287"/>
      <c r="AS42" s="284" t="s">
        <v>50</v>
      </c>
      <c r="AT42" s="285"/>
      <c r="AU42" s="286" t="s">
        <v>51</v>
      </c>
      <c r="AV42" s="288"/>
      <c r="AW42" s="287"/>
      <c r="AX42" s="286" t="s">
        <v>51</v>
      </c>
      <c r="AY42" s="288"/>
      <c r="AZ42" s="287"/>
      <c r="BA42" s="286">
        <v>7</v>
      </c>
      <c r="BB42" s="288"/>
      <c r="BC42" s="287"/>
      <c r="BD42" s="289" t="s">
        <v>129</v>
      </c>
      <c r="BE42" s="290"/>
      <c r="BF42" s="290"/>
      <c r="BG42" s="290"/>
      <c r="BH42" s="291"/>
      <c r="BI42" s="289" t="s">
        <v>48</v>
      </c>
      <c r="BJ42" s="290"/>
      <c r="BK42" s="291"/>
      <c r="BL42" s="289">
        <v>4</v>
      </c>
      <c r="BM42" s="290"/>
      <c r="BN42" s="291"/>
      <c r="BO42" s="292">
        <v>6.31</v>
      </c>
      <c r="BP42" s="293"/>
      <c r="BQ42" s="294"/>
      <c r="BR42" s="292">
        <v>8.7999999999999995E-2</v>
      </c>
      <c r="BS42" s="293"/>
      <c r="BT42" s="294"/>
      <c r="BU42" s="292">
        <f t="shared" si="78"/>
        <v>4.4174295195282966E-2</v>
      </c>
      <c r="BV42" s="293"/>
      <c r="BW42" s="294"/>
      <c r="BX42" s="298" t="s">
        <v>53</v>
      </c>
      <c r="BY42" s="299"/>
      <c r="BZ42" s="298">
        <v>1</v>
      </c>
      <c r="CA42" s="299"/>
      <c r="CB42" s="300">
        <v>0.8</v>
      </c>
      <c r="CC42" s="300"/>
      <c r="CD42" s="300">
        <v>1</v>
      </c>
      <c r="CE42" s="300"/>
      <c r="CF42" s="298">
        <f t="shared" si="79"/>
        <v>0.8</v>
      </c>
      <c r="CG42" s="299"/>
      <c r="CH42" s="317">
        <v>43</v>
      </c>
      <c r="CI42" s="317"/>
      <c r="CJ42" s="317"/>
      <c r="CK42" s="317">
        <f t="shared" si="80"/>
        <v>34.4</v>
      </c>
      <c r="CL42" s="317"/>
      <c r="CM42" s="317"/>
      <c r="CN42" s="318">
        <f t="shared" si="81"/>
        <v>2.070072424415287</v>
      </c>
      <c r="CO42" s="318"/>
      <c r="CP42" s="318"/>
      <c r="CQ42" s="318"/>
      <c r="CR42" s="318"/>
      <c r="CS42" s="319">
        <f t="shared" si="82"/>
        <v>1.8088228216163129</v>
      </c>
      <c r="CT42" s="319"/>
      <c r="CU42" s="319"/>
      <c r="CV42" s="319"/>
      <c r="CW42" s="320">
        <f t="shared" si="83"/>
        <v>2.2129101056915765E-2</v>
      </c>
      <c r="CX42" s="320"/>
      <c r="CY42" s="320"/>
      <c r="CZ42" s="321">
        <f t="shared" si="84"/>
        <v>1.0106648726247171E-2</v>
      </c>
      <c r="DA42" s="321"/>
      <c r="DB42" s="321"/>
      <c r="DC42" s="304" t="s">
        <v>50</v>
      </c>
      <c r="DD42" s="304"/>
      <c r="DE42" s="304"/>
      <c r="DF42" s="315" t="s">
        <v>50</v>
      </c>
      <c r="DG42" s="315"/>
      <c r="DH42" s="289"/>
      <c r="DI42" s="291"/>
      <c r="DJ42" s="289"/>
      <c r="DK42" s="291"/>
      <c r="DL42" s="289"/>
      <c r="DM42" s="316"/>
      <c r="DN42" s="322"/>
      <c r="DO42" s="323"/>
      <c r="DP42" s="324"/>
      <c r="DQ42" s="325"/>
      <c r="DR42" s="325"/>
    </row>
    <row r="43" spans="1:122" ht="15" customHeight="1" thickBot="1" x14ac:dyDescent="0.3">
      <c r="A43" s="172"/>
      <c r="B43" s="173"/>
      <c r="C43" s="173"/>
      <c r="D43" s="173"/>
      <c r="E43" s="173"/>
      <c r="F43" s="173"/>
      <c r="G43" s="173"/>
      <c r="H43" s="173"/>
      <c r="I43" s="173"/>
      <c r="J43" s="173"/>
      <c r="K43" s="173"/>
      <c r="L43" s="173"/>
      <c r="M43" s="173"/>
      <c r="N43" s="174"/>
      <c r="O43" s="174"/>
      <c r="P43" s="174"/>
      <c r="Q43" s="174"/>
      <c r="R43" s="174"/>
      <c r="S43" s="174"/>
      <c r="T43" s="174"/>
      <c r="U43" s="174"/>
      <c r="V43" s="174"/>
      <c r="W43" s="174"/>
      <c r="X43" s="174"/>
      <c r="Y43" s="174"/>
      <c r="Z43" s="175"/>
      <c r="AA43" s="175"/>
      <c r="AB43" s="176"/>
      <c r="AC43" s="176"/>
      <c r="AD43" s="177"/>
      <c r="AE43" s="177"/>
      <c r="AF43" s="178"/>
      <c r="AG43" s="178"/>
      <c r="AH43" s="179"/>
      <c r="AI43" s="179"/>
      <c r="AJ43" s="180"/>
      <c r="AK43" s="180"/>
      <c r="AL43" s="180"/>
      <c r="AM43" s="181"/>
      <c r="AN43" s="181"/>
      <c r="AO43" s="181"/>
      <c r="AP43" s="181"/>
      <c r="AQ43" s="182"/>
      <c r="AR43" s="182"/>
      <c r="AS43" s="181"/>
      <c r="AT43" s="181"/>
      <c r="AU43" s="182"/>
      <c r="AV43" s="182"/>
      <c r="AW43" s="182"/>
      <c r="AX43" s="182"/>
      <c r="AY43" s="182"/>
      <c r="AZ43" s="182"/>
      <c r="BA43" s="182"/>
      <c r="BB43" s="182"/>
      <c r="BC43" s="182"/>
      <c r="BD43" s="183"/>
      <c r="BE43" s="183"/>
      <c r="BF43" s="183"/>
      <c r="BG43" s="183"/>
      <c r="BH43" s="183"/>
      <c r="BI43" s="183"/>
      <c r="BJ43" s="183"/>
      <c r="BK43" s="183"/>
      <c r="BL43" s="183"/>
      <c r="BM43" s="183"/>
      <c r="BN43" s="183"/>
      <c r="BO43" s="184"/>
      <c r="BP43" s="184"/>
      <c r="BQ43" s="184"/>
      <c r="BR43" s="184"/>
      <c r="BS43" s="184"/>
      <c r="BT43" s="184"/>
      <c r="BU43" s="184"/>
      <c r="BV43" s="184"/>
      <c r="BW43" s="184"/>
      <c r="BX43" s="185"/>
      <c r="BY43" s="185"/>
      <c r="BZ43" s="185"/>
      <c r="CA43" s="185"/>
      <c r="CB43" s="185"/>
      <c r="CC43" s="185"/>
      <c r="CD43" s="185"/>
      <c r="CE43" s="185"/>
      <c r="CF43" s="185"/>
      <c r="CG43" s="185"/>
      <c r="CH43" s="220" t="s">
        <v>72</v>
      </c>
      <c r="CI43" s="221"/>
      <c r="CJ43" s="221"/>
      <c r="CK43" s="221"/>
      <c r="CL43" s="221"/>
      <c r="CM43" s="221"/>
      <c r="CN43" s="221"/>
      <c r="CO43" s="221"/>
      <c r="CP43" s="221"/>
      <c r="CQ43" s="221"/>
      <c r="CR43" s="221"/>
      <c r="CS43" s="221"/>
      <c r="CT43" s="221"/>
      <c r="CU43" s="221"/>
      <c r="CV43" s="224"/>
      <c r="CW43" s="228">
        <f>SUM(CW40:CY42)</f>
        <v>1.0662550392025631</v>
      </c>
      <c r="CX43" s="226"/>
      <c r="CY43" s="227"/>
      <c r="CZ43" s="225">
        <f>SUM(CZ40:DB42)</f>
        <v>0.48483802417141059</v>
      </c>
      <c r="DA43" s="226"/>
      <c r="DB43" s="227"/>
      <c r="DC43" s="166"/>
      <c r="DD43" s="166"/>
      <c r="DE43" s="166"/>
      <c r="DF43" s="167"/>
      <c r="DG43" s="167"/>
      <c r="DH43" s="100"/>
      <c r="DI43" s="100"/>
      <c r="DJ43" s="100"/>
      <c r="DK43" s="100"/>
      <c r="DL43" s="100"/>
      <c r="DM43" s="171"/>
      <c r="DN43" s="81"/>
      <c r="DO43" s="79"/>
      <c r="DP43" s="80"/>
    </row>
    <row r="44" spans="1:122" ht="15" customHeight="1" x14ac:dyDescent="0.2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8"/>
      <c r="CS44" s="38"/>
      <c r="CT44" s="38"/>
      <c r="CU44" s="38"/>
      <c r="CV44" s="38"/>
      <c r="CW44" s="38"/>
      <c r="CX44" s="38"/>
      <c r="CY44" s="38"/>
      <c r="CZ44" s="38"/>
      <c r="DA44" s="38"/>
      <c r="DB44" s="38"/>
      <c r="DC44" s="38"/>
      <c r="DD44" s="38"/>
      <c r="DE44" s="38"/>
      <c r="DF44" s="38"/>
      <c r="DG44" s="38"/>
      <c r="DH44" s="38"/>
      <c r="DI44" s="38"/>
      <c r="DJ44" s="38"/>
      <c r="DK44" s="38"/>
      <c r="DL44" s="38"/>
      <c r="DM44" s="39"/>
      <c r="DN44" s="81"/>
      <c r="DO44" s="79"/>
      <c r="DP44" s="80"/>
    </row>
    <row r="45" spans="1:122" ht="15" customHeight="1" x14ac:dyDescent="0.25">
      <c r="A45" s="201" t="s">
        <v>143</v>
      </c>
      <c r="B45" s="201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218"/>
      <c r="AN45" s="218"/>
      <c r="AO45" s="218"/>
      <c r="AP45" s="218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219"/>
      <c r="BB45" s="219"/>
      <c r="BC45" s="219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3"/>
      <c r="CQ45" s="33"/>
      <c r="CR45" s="33"/>
      <c r="CS45" s="33"/>
      <c r="CT45" s="33"/>
      <c r="CU45" s="33"/>
      <c r="CV45" s="33"/>
      <c r="CW45" s="33"/>
      <c r="CX45" s="33"/>
      <c r="CY45" s="33"/>
      <c r="CZ45" s="33"/>
      <c r="DA45" s="33"/>
      <c r="DB45" s="33"/>
      <c r="DC45" s="33"/>
      <c r="DD45" s="33"/>
      <c r="DE45" s="33"/>
      <c r="DF45" s="33"/>
      <c r="DG45" s="33"/>
      <c r="DH45" s="33"/>
      <c r="DI45" s="33"/>
      <c r="DJ45" s="33"/>
      <c r="DK45" s="33"/>
      <c r="DL45" s="33"/>
      <c r="DM45" s="202"/>
      <c r="DN45" s="81"/>
      <c r="DO45" s="79"/>
      <c r="DP45" s="80"/>
    </row>
    <row r="46" spans="1:122" ht="15" customHeight="1" thickBot="1" x14ac:dyDescent="0.3">
      <c r="A46" s="269" t="s">
        <v>144</v>
      </c>
      <c r="B46" s="270"/>
      <c r="C46" s="270"/>
      <c r="D46" s="270"/>
      <c r="E46" s="270"/>
      <c r="F46" s="270"/>
      <c r="G46" s="270"/>
      <c r="H46" s="270"/>
      <c r="I46" s="270"/>
      <c r="J46" s="270"/>
      <c r="K46" s="270"/>
      <c r="L46" s="270"/>
      <c r="M46" s="271"/>
      <c r="N46" s="275" t="s">
        <v>73</v>
      </c>
      <c r="O46" s="273"/>
      <c r="P46" s="274"/>
      <c r="Q46" s="275" t="s">
        <v>145</v>
      </c>
      <c r="R46" s="273"/>
      <c r="S46" s="274"/>
      <c r="T46" s="275" t="s">
        <v>146</v>
      </c>
      <c r="U46" s="273"/>
      <c r="V46" s="273"/>
      <c r="W46" s="273"/>
      <c r="X46" s="273"/>
      <c r="Y46" s="274"/>
      <c r="Z46" s="276" t="s">
        <v>50</v>
      </c>
      <c r="AA46" s="277"/>
      <c r="AB46" s="278">
        <v>100</v>
      </c>
      <c r="AC46" s="279"/>
      <c r="AD46" s="295">
        <f>1*0.035</f>
        <v>3.5000000000000003E-2</v>
      </c>
      <c r="AE46" s="297"/>
      <c r="AF46" s="282">
        <v>1</v>
      </c>
      <c r="AG46" s="283"/>
      <c r="AH46" s="280">
        <f t="shared" ref="AH46" si="87">AD46/AF46</f>
        <v>3.5000000000000003E-2</v>
      </c>
      <c r="AI46" s="281"/>
      <c r="AJ46" s="312">
        <v>220</v>
      </c>
      <c r="AK46" s="313"/>
      <c r="AL46" s="314"/>
      <c r="AM46" s="284">
        <f>AD46/(SQRT(1)*AJ46*AF46)*1000</f>
        <v>0.15909090909090909</v>
      </c>
      <c r="AN46" s="285"/>
      <c r="AO46" s="284">
        <f>AM46*1.25</f>
        <v>0.19886363636363635</v>
      </c>
      <c r="AP46" s="285"/>
      <c r="AQ46" s="286" t="s">
        <v>50</v>
      </c>
      <c r="AR46" s="287"/>
      <c r="AS46" s="284" t="s">
        <v>50</v>
      </c>
      <c r="AT46" s="285"/>
      <c r="AU46" s="286" t="s">
        <v>51</v>
      </c>
      <c r="AV46" s="288"/>
      <c r="AW46" s="287"/>
      <c r="AX46" s="286" t="s">
        <v>51</v>
      </c>
      <c r="AY46" s="288"/>
      <c r="AZ46" s="287"/>
      <c r="BA46" s="286">
        <v>130</v>
      </c>
      <c r="BB46" s="288"/>
      <c r="BC46" s="287"/>
      <c r="BD46" s="289" t="s">
        <v>147</v>
      </c>
      <c r="BE46" s="290"/>
      <c r="BF46" s="290"/>
      <c r="BG46" s="290"/>
      <c r="BH46" s="291"/>
      <c r="BI46" s="289" t="s">
        <v>48</v>
      </c>
      <c r="BJ46" s="290"/>
      <c r="BK46" s="291"/>
      <c r="BL46" s="289">
        <v>2.5</v>
      </c>
      <c r="BM46" s="290"/>
      <c r="BN46" s="291"/>
      <c r="BO46" s="292">
        <v>10.18</v>
      </c>
      <c r="BP46" s="293"/>
      <c r="BQ46" s="294"/>
      <c r="BR46" s="292">
        <v>9.2999999999999999E-2</v>
      </c>
      <c r="BS46" s="293"/>
      <c r="BT46" s="294"/>
      <c r="BU46" s="292">
        <f t="shared" ref="BU46" si="88">SQRT(BO46^2+BR46^2)*BA46/1000</f>
        <v>1.3234552233075361</v>
      </c>
      <c r="BV46" s="293"/>
      <c r="BW46" s="294"/>
      <c r="BX46" s="298" t="s">
        <v>49</v>
      </c>
      <c r="BY46" s="299"/>
      <c r="BZ46" s="298">
        <v>6</v>
      </c>
      <c r="CA46" s="299"/>
      <c r="CB46" s="300">
        <v>0.6</v>
      </c>
      <c r="CC46" s="300"/>
      <c r="CD46" s="300">
        <v>1</v>
      </c>
      <c r="CE46" s="300"/>
      <c r="CF46" s="298">
        <f t="shared" ref="CF46" si="89">+CB46*CD46</f>
        <v>0.6</v>
      </c>
      <c r="CG46" s="299"/>
      <c r="CH46" s="317">
        <v>31</v>
      </c>
      <c r="CI46" s="317"/>
      <c r="CJ46" s="317"/>
      <c r="CK46" s="317">
        <f t="shared" ref="CK46" si="90">+CH46*CF46</f>
        <v>18.599999999999998</v>
      </c>
      <c r="CL46" s="317"/>
      <c r="CM46" s="317"/>
      <c r="CN46" s="318">
        <f t="shared" ref="CN46" si="91">1.1*AJ46/(SQRT(3)*(0.023+BU46))/1000</f>
        <v>0.10376785111403376</v>
      </c>
      <c r="CO46" s="318"/>
      <c r="CP46" s="318"/>
      <c r="CQ46" s="318"/>
      <c r="CR46" s="318"/>
      <c r="CS46" s="319">
        <f t="shared" ref="CS46" si="92">+BL46*143/SQRT(0.1)/1000</f>
        <v>1.1305142635101957</v>
      </c>
      <c r="CT46" s="319"/>
      <c r="CU46" s="319"/>
      <c r="CV46" s="319"/>
      <c r="CW46" s="320">
        <f>2*AM46*BA46*(BO46*AF46+BR46*SIN(ACOS(AF46)))/1000</f>
        <v>0.42108181818181811</v>
      </c>
      <c r="CX46" s="320"/>
      <c r="CY46" s="320"/>
      <c r="CZ46" s="321">
        <f t="shared" ref="CZ46" si="93">CW46/AJ46*100</f>
        <v>0.19140082644628095</v>
      </c>
      <c r="DA46" s="321"/>
      <c r="DB46" s="321"/>
      <c r="DC46" s="304" t="s">
        <v>50</v>
      </c>
      <c r="DD46" s="304"/>
      <c r="DE46" s="304"/>
      <c r="DF46" s="315" t="s">
        <v>50</v>
      </c>
      <c r="DG46" s="315"/>
      <c r="DH46" s="289" t="str">
        <f t="shared" ref="DH46" si="94">IF(CK46&gt;AO46,"OK","NO")</f>
        <v>OK</v>
      </c>
      <c r="DI46" s="291"/>
      <c r="DJ46" s="289" t="s">
        <v>55</v>
      </c>
      <c r="DK46" s="291"/>
      <c r="DL46" s="289" t="str">
        <f t="shared" ref="DL46" si="95">IF(CZ46&lt;2,"OK","NO")</f>
        <v>OK</v>
      </c>
      <c r="DM46" s="316"/>
      <c r="DN46" s="81"/>
      <c r="DO46" s="79"/>
      <c r="DP46" s="80"/>
    </row>
    <row r="47" spans="1:122" ht="15" customHeight="1" thickBot="1" x14ac:dyDescent="0.3">
      <c r="A47" s="172"/>
      <c r="B47" s="173"/>
      <c r="C47" s="173"/>
      <c r="D47" s="173"/>
      <c r="E47" s="173"/>
      <c r="F47" s="173"/>
      <c r="G47" s="173"/>
      <c r="H47" s="173"/>
      <c r="I47" s="173"/>
      <c r="J47" s="173"/>
      <c r="K47" s="173"/>
      <c r="L47" s="173"/>
      <c r="M47" s="173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4"/>
      <c r="Z47" s="175"/>
      <c r="AA47" s="175"/>
      <c r="AB47" s="176"/>
      <c r="AC47" s="176"/>
      <c r="AD47" s="177"/>
      <c r="AE47" s="177"/>
      <c r="AF47" s="178"/>
      <c r="AG47" s="178"/>
      <c r="AH47" s="179"/>
      <c r="AI47" s="179"/>
      <c r="AJ47" s="180"/>
      <c r="AK47" s="180"/>
      <c r="AL47" s="180"/>
      <c r="AM47" s="181"/>
      <c r="AN47" s="181"/>
      <c r="AO47" s="181"/>
      <c r="AP47" s="181"/>
      <c r="AQ47" s="182"/>
      <c r="AR47" s="182"/>
      <c r="AS47" s="181"/>
      <c r="AT47" s="181"/>
      <c r="AU47" s="182"/>
      <c r="AV47" s="182"/>
      <c r="AW47" s="182"/>
      <c r="AX47" s="182"/>
      <c r="AY47" s="182"/>
      <c r="AZ47" s="182"/>
      <c r="BA47" s="182"/>
      <c r="BB47" s="182"/>
      <c r="BC47" s="182"/>
      <c r="BD47" s="183"/>
      <c r="BE47" s="183"/>
      <c r="BF47" s="183"/>
      <c r="BG47" s="183"/>
      <c r="BH47" s="183"/>
      <c r="BI47" s="183"/>
      <c r="BJ47" s="183"/>
      <c r="BK47" s="183"/>
      <c r="BL47" s="183"/>
      <c r="BM47" s="183"/>
      <c r="BN47" s="183"/>
      <c r="BO47" s="184"/>
      <c r="BP47" s="184"/>
      <c r="BQ47" s="184"/>
      <c r="BR47" s="184"/>
      <c r="BS47" s="184"/>
      <c r="BT47" s="184"/>
      <c r="BU47" s="184"/>
      <c r="BV47" s="184"/>
      <c r="BW47" s="184"/>
      <c r="BX47" s="185"/>
      <c r="BY47" s="185"/>
      <c r="BZ47" s="185"/>
      <c r="CA47" s="185"/>
      <c r="CB47" s="185"/>
      <c r="CC47" s="185"/>
      <c r="CD47" s="185"/>
      <c r="CE47" s="185"/>
      <c r="CF47" s="185"/>
      <c r="CG47" s="185"/>
      <c r="CH47" s="220" t="s">
        <v>72</v>
      </c>
      <c r="CI47" s="221"/>
      <c r="CJ47" s="221"/>
      <c r="CK47" s="221"/>
      <c r="CL47" s="221"/>
      <c r="CM47" s="221"/>
      <c r="CN47" s="221"/>
      <c r="CO47" s="221"/>
      <c r="CP47" s="221"/>
      <c r="CQ47" s="221"/>
      <c r="CR47" s="221"/>
      <c r="CS47" s="221"/>
      <c r="CT47" s="221"/>
      <c r="CU47" s="221"/>
      <c r="CV47" s="224"/>
      <c r="CW47" s="228">
        <f>SUM(CW46:CY46)</f>
        <v>0.42108181818181811</v>
      </c>
      <c r="CX47" s="226"/>
      <c r="CY47" s="227"/>
      <c r="CZ47" s="225">
        <f>SUM(CZ46:DB46)</f>
        <v>0.19140082644628095</v>
      </c>
      <c r="DA47" s="226"/>
      <c r="DB47" s="227"/>
      <c r="DC47" s="166"/>
      <c r="DD47" s="166"/>
      <c r="DE47" s="166"/>
      <c r="DF47" s="167"/>
      <c r="DG47" s="167"/>
      <c r="DH47" s="100"/>
      <c r="DI47" s="100"/>
      <c r="DJ47" s="100"/>
      <c r="DK47" s="100"/>
      <c r="DL47" s="100"/>
      <c r="DM47" s="171"/>
      <c r="DN47" s="81"/>
      <c r="DO47" s="79"/>
      <c r="DP47" s="80"/>
    </row>
    <row r="48" spans="1:122" ht="15" customHeight="1" x14ac:dyDescent="0.25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8"/>
      <c r="CI48" s="38"/>
      <c r="CJ48" s="38"/>
      <c r="CK48" s="38"/>
      <c r="CL48" s="38"/>
      <c r="CM48" s="38"/>
      <c r="CN48" s="38"/>
      <c r="CO48" s="38"/>
      <c r="CP48" s="38"/>
      <c r="CQ48" s="38"/>
      <c r="CR48" s="38"/>
      <c r="CS48" s="38"/>
      <c r="CT48" s="38"/>
      <c r="CU48" s="38"/>
      <c r="CV48" s="38"/>
      <c r="CW48" s="38"/>
      <c r="CX48" s="38"/>
      <c r="CY48" s="38"/>
      <c r="CZ48" s="38"/>
      <c r="DA48" s="38"/>
      <c r="DB48" s="38"/>
      <c r="DC48" s="38"/>
      <c r="DD48" s="38"/>
      <c r="DE48" s="38"/>
      <c r="DF48" s="38"/>
      <c r="DG48" s="38"/>
      <c r="DH48" s="38"/>
      <c r="DI48" s="38"/>
      <c r="DJ48" s="38"/>
      <c r="DK48" s="38"/>
      <c r="DL48" s="38"/>
      <c r="DM48" s="39"/>
      <c r="DN48" s="81"/>
      <c r="DO48" s="79"/>
      <c r="DP48" s="80"/>
    </row>
    <row r="49" spans="1:120" ht="15" customHeight="1" x14ac:dyDescent="0.25">
      <c r="A49" s="201" t="s">
        <v>148</v>
      </c>
      <c r="B49" s="201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218"/>
      <c r="AN49" s="218"/>
      <c r="AO49" s="218"/>
      <c r="AP49" s="218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219"/>
      <c r="BB49" s="219"/>
      <c r="BC49" s="219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202"/>
      <c r="DN49" s="81"/>
      <c r="DO49" s="79"/>
      <c r="DP49" s="80"/>
    </row>
    <row r="50" spans="1:120" ht="15" customHeight="1" x14ac:dyDescent="0.25">
      <c r="A50" s="269" t="s">
        <v>171</v>
      </c>
      <c r="B50" s="270"/>
      <c r="C50" s="270"/>
      <c r="D50" s="270"/>
      <c r="E50" s="270"/>
      <c r="F50" s="270"/>
      <c r="G50" s="270"/>
      <c r="H50" s="270"/>
      <c r="I50" s="270"/>
      <c r="J50" s="270"/>
      <c r="K50" s="270"/>
      <c r="L50" s="270"/>
      <c r="M50" s="271"/>
      <c r="N50" s="275" t="s">
        <v>135</v>
      </c>
      <c r="O50" s="273"/>
      <c r="P50" s="274"/>
      <c r="Q50" s="275" t="s">
        <v>164</v>
      </c>
      <c r="R50" s="273"/>
      <c r="S50" s="274"/>
      <c r="T50" s="275" t="s">
        <v>165</v>
      </c>
      <c r="U50" s="273"/>
      <c r="V50" s="273"/>
      <c r="W50" s="273"/>
      <c r="X50" s="273"/>
      <c r="Y50" s="274"/>
      <c r="Z50" s="276" t="s">
        <v>50</v>
      </c>
      <c r="AA50" s="277"/>
      <c r="AB50" s="278">
        <v>100</v>
      </c>
      <c r="AC50" s="279"/>
      <c r="AD50" s="295">
        <f>2*0.035</f>
        <v>7.0000000000000007E-2</v>
      </c>
      <c r="AE50" s="297"/>
      <c r="AF50" s="282">
        <v>1</v>
      </c>
      <c r="AG50" s="283"/>
      <c r="AH50" s="280">
        <f t="shared" ref="AH50" si="96">AD50/AF50</f>
        <v>7.0000000000000007E-2</v>
      </c>
      <c r="AI50" s="281"/>
      <c r="AJ50" s="312">
        <v>220</v>
      </c>
      <c r="AK50" s="313"/>
      <c r="AL50" s="314"/>
      <c r="AM50" s="284">
        <f>AD50/(SQRT(1)*AJ50*AF50)*1000</f>
        <v>0.31818181818181818</v>
      </c>
      <c r="AN50" s="285"/>
      <c r="AO50" s="284">
        <f>AM50*1.25</f>
        <v>0.39772727272727271</v>
      </c>
      <c r="AP50" s="285"/>
      <c r="AQ50" s="286" t="s">
        <v>50</v>
      </c>
      <c r="AR50" s="287"/>
      <c r="AS50" s="284" t="s">
        <v>50</v>
      </c>
      <c r="AT50" s="285"/>
      <c r="AU50" s="286" t="s">
        <v>51</v>
      </c>
      <c r="AV50" s="288"/>
      <c r="AW50" s="287"/>
      <c r="AX50" s="286" t="s">
        <v>51</v>
      </c>
      <c r="AY50" s="288"/>
      <c r="AZ50" s="287"/>
      <c r="BA50" s="286">
        <v>80</v>
      </c>
      <c r="BB50" s="288"/>
      <c r="BC50" s="287"/>
      <c r="BD50" s="289" t="s">
        <v>147</v>
      </c>
      <c r="BE50" s="290"/>
      <c r="BF50" s="290"/>
      <c r="BG50" s="290"/>
      <c r="BH50" s="291"/>
      <c r="BI50" s="289" t="s">
        <v>48</v>
      </c>
      <c r="BJ50" s="290"/>
      <c r="BK50" s="291"/>
      <c r="BL50" s="289">
        <v>2.5</v>
      </c>
      <c r="BM50" s="290"/>
      <c r="BN50" s="291"/>
      <c r="BO50" s="292">
        <v>10.18</v>
      </c>
      <c r="BP50" s="293"/>
      <c r="BQ50" s="294"/>
      <c r="BR50" s="292">
        <v>9.2999999999999999E-2</v>
      </c>
      <c r="BS50" s="293"/>
      <c r="BT50" s="294"/>
      <c r="BU50" s="292">
        <f t="shared" ref="BU50" si="97">SQRT(BO50^2+BR50^2)*BA50/1000</f>
        <v>0.81443398357386831</v>
      </c>
      <c r="BV50" s="293"/>
      <c r="BW50" s="294"/>
      <c r="BX50" s="298" t="s">
        <v>49</v>
      </c>
      <c r="BY50" s="299"/>
      <c r="BZ50" s="298">
        <v>6</v>
      </c>
      <c r="CA50" s="299"/>
      <c r="CB50" s="300">
        <v>0.6</v>
      </c>
      <c r="CC50" s="300"/>
      <c r="CD50" s="300">
        <v>1</v>
      </c>
      <c r="CE50" s="300"/>
      <c r="CF50" s="298">
        <f t="shared" ref="CF50" si="98">+CB50*CD50</f>
        <v>0.6</v>
      </c>
      <c r="CG50" s="299"/>
      <c r="CH50" s="301">
        <v>31</v>
      </c>
      <c r="CI50" s="301"/>
      <c r="CJ50" s="301"/>
      <c r="CK50" s="301">
        <f t="shared" ref="CK50" si="99">+CH50*CF50</f>
        <v>18.599999999999998</v>
      </c>
      <c r="CL50" s="301"/>
      <c r="CM50" s="301"/>
      <c r="CN50" s="302">
        <f t="shared" ref="CN50" si="100">1.1*AJ50/(SQRT(3)*(0.023+BU50))/1000</f>
        <v>0.16684152767197219</v>
      </c>
      <c r="CO50" s="302"/>
      <c r="CP50" s="302"/>
      <c r="CQ50" s="302"/>
      <c r="CR50" s="302"/>
      <c r="CS50" s="303">
        <f t="shared" ref="CS50" si="101">+BL50*143/SQRT(0.1)/1000</f>
        <v>1.1305142635101957</v>
      </c>
      <c r="CT50" s="303"/>
      <c r="CU50" s="303"/>
      <c r="CV50" s="303"/>
      <c r="CW50" s="304">
        <f t="shared" ref="CW50" si="102">2*AM50*BA50*(BO50*AF50+BR50*SIN(ACOS(AF50)))/1000</f>
        <v>0.51825454545454541</v>
      </c>
      <c r="CX50" s="304"/>
      <c r="CY50" s="304"/>
      <c r="CZ50" s="305">
        <f t="shared" ref="CZ50" si="103">CW50/AJ50*100</f>
        <v>0.23557024793388429</v>
      </c>
      <c r="DA50" s="305"/>
      <c r="DB50" s="305"/>
      <c r="DC50" s="304" t="s">
        <v>50</v>
      </c>
      <c r="DD50" s="304"/>
      <c r="DE50" s="304"/>
      <c r="DF50" s="315" t="s">
        <v>50</v>
      </c>
      <c r="DG50" s="315"/>
      <c r="DH50" s="289" t="str">
        <f t="shared" ref="DH50" si="104">IF(CK50&gt;AO50,"OK","NO")</f>
        <v>OK</v>
      </c>
      <c r="DI50" s="291"/>
      <c r="DJ50" s="289" t="s">
        <v>55</v>
      </c>
      <c r="DK50" s="291"/>
      <c r="DL50" s="289" t="str">
        <f t="shared" ref="DL50" si="105">IF(CZ50&lt;2,"OK","NO")</f>
        <v>OK</v>
      </c>
      <c r="DM50" s="316"/>
      <c r="DN50" s="81"/>
      <c r="DO50" s="79"/>
      <c r="DP50" s="80"/>
    </row>
    <row r="51" spans="1:120" ht="15" customHeight="1" x14ac:dyDescent="0.25">
      <c r="A51" s="269" t="s">
        <v>166</v>
      </c>
      <c r="B51" s="270"/>
      <c r="C51" s="270"/>
      <c r="D51" s="270"/>
      <c r="E51" s="270"/>
      <c r="F51" s="270"/>
      <c r="G51" s="270"/>
      <c r="H51" s="270"/>
      <c r="I51" s="270"/>
      <c r="J51" s="270"/>
      <c r="K51" s="270"/>
      <c r="L51" s="270"/>
      <c r="M51" s="271"/>
      <c r="N51" s="275" t="s">
        <v>164</v>
      </c>
      <c r="O51" s="273"/>
      <c r="P51" s="274"/>
      <c r="Q51" s="275" t="s">
        <v>167</v>
      </c>
      <c r="R51" s="273"/>
      <c r="S51" s="274"/>
      <c r="T51" s="275" t="s">
        <v>168</v>
      </c>
      <c r="U51" s="273"/>
      <c r="V51" s="273"/>
      <c r="W51" s="273"/>
      <c r="X51" s="273"/>
      <c r="Y51" s="274"/>
      <c r="Z51" s="276" t="s">
        <v>50</v>
      </c>
      <c r="AA51" s="277"/>
      <c r="AB51" s="278">
        <v>100</v>
      </c>
      <c r="AC51" s="279"/>
      <c r="AD51" s="295">
        <f>2*0.035</f>
        <v>7.0000000000000007E-2</v>
      </c>
      <c r="AE51" s="297"/>
      <c r="AF51" s="282">
        <v>1</v>
      </c>
      <c r="AG51" s="283"/>
      <c r="AH51" s="280">
        <f t="shared" ref="AH51:AH52" si="106">AD51/AF51</f>
        <v>7.0000000000000007E-2</v>
      </c>
      <c r="AI51" s="281"/>
      <c r="AJ51" s="312">
        <f>+AJ50-CW50</f>
        <v>219.48174545454546</v>
      </c>
      <c r="AK51" s="313"/>
      <c r="AL51" s="314"/>
      <c r="AM51" s="284">
        <f>AD51/(SQRT(1)*AJ51*AF51)*1000</f>
        <v>0.31893312974630489</v>
      </c>
      <c r="AN51" s="285"/>
      <c r="AO51" s="284">
        <f>AM51*1.25</f>
        <v>0.39866641218288112</v>
      </c>
      <c r="AP51" s="285"/>
      <c r="AQ51" s="286" t="s">
        <v>50</v>
      </c>
      <c r="AR51" s="287"/>
      <c r="AS51" s="284" t="s">
        <v>50</v>
      </c>
      <c r="AT51" s="285"/>
      <c r="AU51" s="286" t="s">
        <v>51</v>
      </c>
      <c r="AV51" s="288"/>
      <c r="AW51" s="287"/>
      <c r="AX51" s="286" t="s">
        <v>51</v>
      </c>
      <c r="AY51" s="288"/>
      <c r="AZ51" s="287"/>
      <c r="BA51" s="286">
        <v>5</v>
      </c>
      <c r="BB51" s="288"/>
      <c r="BC51" s="287"/>
      <c r="BD51" s="289" t="s">
        <v>147</v>
      </c>
      <c r="BE51" s="290"/>
      <c r="BF51" s="290"/>
      <c r="BG51" s="290"/>
      <c r="BH51" s="291"/>
      <c r="BI51" s="289" t="s">
        <v>48</v>
      </c>
      <c r="BJ51" s="290"/>
      <c r="BK51" s="291"/>
      <c r="BL51" s="289">
        <v>2.5</v>
      </c>
      <c r="BM51" s="290"/>
      <c r="BN51" s="291"/>
      <c r="BO51" s="292">
        <v>10.18</v>
      </c>
      <c r="BP51" s="293"/>
      <c r="BQ51" s="294"/>
      <c r="BR51" s="292">
        <v>9.2999999999999999E-2</v>
      </c>
      <c r="BS51" s="293"/>
      <c r="BT51" s="294"/>
      <c r="BU51" s="292">
        <f t="shared" ref="BU51:BU52" si="107">SQRT(BO51^2+BR51^2)*BA51/1000</f>
        <v>5.090212397336677E-2</v>
      </c>
      <c r="BV51" s="293"/>
      <c r="BW51" s="294"/>
      <c r="BX51" s="298" t="s">
        <v>53</v>
      </c>
      <c r="BY51" s="299"/>
      <c r="BZ51" s="298">
        <v>1</v>
      </c>
      <c r="CA51" s="299"/>
      <c r="CB51" s="300">
        <v>0.8</v>
      </c>
      <c r="CC51" s="300"/>
      <c r="CD51" s="300">
        <v>1</v>
      </c>
      <c r="CE51" s="300"/>
      <c r="CF51" s="298">
        <f t="shared" ref="CF51:CF52" si="108">+CB51*CD51</f>
        <v>0.8</v>
      </c>
      <c r="CG51" s="299"/>
      <c r="CH51" s="301">
        <v>31</v>
      </c>
      <c r="CI51" s="301"/>
      <c r="CJ51" s="301"/>
      <c r="CK51" s="301">
        <f t="shared" ref="CK51:CK52" si="109">+CH51*CF51</f>
        <v>24.8</v>
      </c>
      <c r="CL51" s="301"/>
      <c r="CM51" s="301"/>
      <c r="CN51" s="302">
        <f t="shared" ref="CN51:CN52" si="110">1.1*AJ51/(SQRT(3)*(0.023+BU51))/1000</f>
        <v>1.88613833822508</v>
      </c>
      <c r="CO51" s="302"/>
      <c r="CP51" s="302"/>
      <c r="CQ51" s="302"/>
      <c r="CR51" s="302"/>
      <c r="CS51" s="303">
        <f t="shared" ref="CS51:CS52" si="111">+BL51*143/SQRT(0.1)/1000</f>
        <v>1.1305142635101957</v>
      </c>
      <c r="CT51" s="303"/>
      <c r="CU51" s="303"/>
      <c r="CV51" s="303"/>
      <c r="CW51" s="304">
        <f>2*AM51*BA51*(BO51*AF51+BR51*SIN(ACOS(AF51)))/1000</f>
        <v>3.2467392608173835E-2</v>
      </c>
      <c r="CX51" s="304"/>
      <c r="CY51" s="304"/>
      <c r="CZ51" s="305">
        <f t="shared" ref="CZ51:CZ52" si="112">CW51/AJ51*100</f>
        <v>1.4792753056038464E-2</v>
      </c>
      <c r="DA51" s="305"/>
      <c r="DB51" s="305"/>
      <c r="DC51" s="304" t="s">
        <v>50</v>
      </c>
      <c r="DD51" s="304"/>
      <c r="DE51" s="304"/>
      <c r="DF51" s="315" t="s">
        <v>50</v>
      </c>
      <c r="DG51" s="315"/>
      <c r="DH51" s="289"/>
      <c r="DI51" s="291"/>
      <c r="DJ51" s="289"/>
      <c r="DK51" s="291"/>
      <c r="DL51" s="289"/>
      <c r="DM51" s="316"/>
      <c r="DN51" s="81"/>
      <c r="DO51" s="79"/>
      <c r="DP51" s="80"/>
    </row>
    <row r="52" spans="1:120" ht="15" customHeight="1" thickBot="1" x14ac:dyDescent="0.3">
      <c r="A52" s="269" t="s">
        <v>149</v>
      </c>
      <c r="B52" s="270"/>
      <c r="C52" s="270"/>
      <c r="D52" s="270"/>
      <c r="E52" s="270"/>
      <c r="F52" s="270"/>
      <c r="G52" s="270"/>
      <c r="H52" s="270"/>
      <c r="I52" s="270"/>
      <c r="J52" s="270"/>
      <c r="K52" s="270"/>
      <c r="L52" s="270"/>
      <c r="M52" s="271"/>
      <c r="N52" s="275" t="s">
        <v>167</v>
      </c>
      <c r="O52" s="273"/>
      <c r="P52" s="274"/>
      <c r="Q52" s="275" t="s">
        <v>169</v>
      </c>
      <c r="R52" s="273"/>
      <c r="S52" s="274"/>
      <c r="T52" s="275" t="s">
        <v>170</v>
      </c>
      <c r="U52" s="273"/>
      <c r="V52" s="273"/>
      <c r="W52" s="273"/>
      <c r="X52" s="273"/>
      <c r="Y52" s="274"/>
      <c r="Z52" s="276" t="s">
        <v>50</v>
      </c>
      <c r="AA52" s="277"/>
      <c r="AB52" s="278">
        <v>100</v>
      </c>
      <c r="AC52" s="279"/>
      <c r="AD52" s="295">
        <f>1*0.035</f>
        <v>3.5000000000000003E-2</v>
      </c>
      <c r="AE52" s="297"/>
      <c r="AF52" s="282">
        <v>1</v>
      </c>
      <c r="AG52" s="283"/>
      <c r="AH52" s="280">
        <f t="shared" si="106"/>
        <v>3.5000000000000003E-2</v>
      </c>
      <c r="AI52" s="281"/>
      <c r="AJ52" s="312">
        <f>+AJ51-CW51</f>
        <v>219.44927806193729</v>
      </c>
      <c r="AK52" s="313"/>
      <c r="AL52" s="314"/>
      <c r="AM52" s="284">
        <f>AD52/(SQRT(1)*AJ52*AF52)*1000</f>
        <v>0.1594901578583531</v>
      </c>
      <c r="AN52" s="285"/>
      <c r="AO52" s="284">
        <f>AM52*1.25</f>
        <v>0.19936269732294137</v>
      </c>
      <c r="AP52" s="285"/>
      <c r="AQ52" s="286" t="s">
        <v>50</v>
      </c>
      <c r="AR52" s="287"/>
      <c r="AS52" s="284" t="s">
        <v>50</v>
      </c>
      <c r="AT52" s="285"/>
      <c r="AU52" s="286" t="s">
        <v>51</v>
      </c>
      <c r="AV52" s="288"/>
      <c r="AW52" s="287"/>
      <c r="AX52" s="286" t="s">
        <v>51</v>
      </c>
      <c r="AY52" s="288"/>
      <c r="AZ52" s="287"/>
      <c r="BA52" s="286">
        <v>5</v>
      </c>
      <c r="BB52" s="288"/>
      <c r="BC52" s="287"/>
      <c r="BD52" s="289" t="s">
        <v>147</v>
      </c>
      <c r="BE52" s="290"/>
      <c r="BF52" s="290"/>
      <c r="BG52" s="290"/>
      <c r="BH52" s="291"/>
      <c r="BI52" s="289" t="s">
        <v>48</v>
      </c>
      <c r="BJ52" s="290"/>
      <c r="BK52" s="291"/>
      <c r="BL52" s="289">
        <v>2.5</v>
      </c>
      <c r="BM52" s="290"/>
      <c r="BN52" s="291"/>
      <c r="BO52" s="292">
        <v>10.18</v>
      </c>
      <c r="BP52" s="293"/>
      <c r="BQ52" s="294"/>
      <c r="BR52" s="292">
        <v>9.2999999999999999E-2</v>
      </c>
      <c r="BS52" s="293"/>
      <c r="BT52" s="294"/>
      <c r="BU52" s="292">
        <f t="shared" si="107"/>
        <v>5.090212397336677E-2</v>
      </c>
      <c r="BV52" s="293"/>
      <c r="BW52" s="294"/>
      <c r="BX52" s="298" t="s">
        <v>53</v>
      </c>
      <c r="BY52" s="299"/>
      <c r="BZ52" s="298">
        <v>1</v>
      </c>
      <c r="CA52" s="299"/>
      <c r="CB52" s="300">
        <v>0.8</v>
      </c>
      <c r="CC52" s="300"/>
      <c r="CD52" s="300">
        <v>1</v>
      </c>
      <c r="CE52" s="300"/>
      <c r="CF52" s="298">
        <f t="shared" si="108"/>
        <v>0.8</v>
      </c>
      <c r="CG52" s="299"/>
      <c r="CH52" s="317">
        <v>31</v>
      </c>
      <c r="CI52" s="317"/>
      <c r="CJ52" s="317"/>
      <c r="CK52" s="317">
        <f t="shared" si="109"/>
        <v>24.8</v>
      </c>
      <c r="CL52" s="317"/>
      <c r="CM52" s="317"/>
      <c r="CN52" s="318">
        <f t="shared" si="110"/>
        <v>1.8858593264384111</v>
      </c>
      <c r="CO52" s="318"/>
      <c r="CP52" s="318"/>
      <c r="CQ52" s="318"/>
      <c r="CR52" s="318"/>
      <c r="CS52" s="319">
        <f t="shared" si="111"/>
        <v>1.1305142635101957</v>
      </c>
      <c r="CT52" s="319"/>
      <c r="CU52" s="319"/>
      <c r="CV52" s="319"/>
      <c r="CW52" s="320">
        <f>2*AM52*BA52*(BO52*AF52+BR52*SIN(ACOS(AF52)))/1000</f>
        <v>1.6236098069980342E-2</v>
      </c>
      <c r="CX52" s="320"/>
      <c r="CY52" s="320"/>
      <c r="CZ52" s="321">
        <f t="shared" si="112"/>
        <v>7.3985652690996186E-3</v>
      </c>
      <c r="DA52" s="321"/>
      <c r="DB52" s="321"/>
      <c r="DC52" s="304" t="s">
        <v>50</v>
      </c>
      <c r="DD52" s="304"/>
      <c r="DE52" s="304"/>
      <c r="DF52" s="315" t="s">
        <v>50</v>
      </c>
      <c r="DG52" s="315"/>
      <c r="DH52" s="289"/>
      <c r="DI52" s="291"/>
      <c r="DJ52" s="289"/>
      <c r="DK52" s="291"/>
      <c r="DL52" s="289"/>
      <c r="DM52" s="316"/>
      <c r="DN52" s="81"/>
      <c r="DO52" s="79"/>
      <c r="DP52" s="80"/>
    </row>
    <row r="53" spans="1:120" ht="15" customHeight="1" thickBot="1" x14ac:dyDescent="0.3">
      <c r="A53" s="172"/>
      <c r="B53" s="173"/>
      <c r="C53" s="173"/>
      <c r="D53" s="173"/>
      <c r="E53" s="173"/>
      <c r="F53" s="173"/>
      <c r="G53" s="173"/>
      <c r="H53" s="173"/>
      <c r="I53" s="173"/>
      <c r="J53" s="173"/>
      <c r="K53" s="173"/>
      <c r="L53" s="173"/>
      <c r="M53" s="173"/>
      <c r="N53" s="174"/>
      <c r="O53" s="174"/>
      <c r="P53" s="174"/>
      <c r="Q53" s="174"/>
      <c r="R53" s="174"/>
      <c r="S53" s="174"/>
      <c r="T53" s="174"/>
      <c r="U53" s="174"/>
      <c r="V53" s="174"/>
      <c r="W53" s="174"/>
      <c r="X53" s="174"/>
      <c r="Y53" s="174"/>
      <c r="Z53" s="175"/>
      <c r="AA53" s="175"/>
      <c r="AB53" s="176"/>
      <c r="AC53" s="176"/>
      <c r="AD53" s="177"/>
      <c r="AE53" s="177"/>
      <c r="AF53" s="178"/>
      <c r="AG53" s="178"/>
      <c r="AH53" s="179"/>
      <c r="AI53" s="179"/>
      <c r="AJ53" s="180"/>
      <c r="AK53" s="180"/>
      <c r="AL53" s="180"/>
      <c r="AM53" s="181"/>
      <c r="AN53" s="181"/>
      <c r="AO53" s="181"/>
      <c r="AP53" s="181"/>
      <c r="AQ53" s="182"/>
      <c r="AR53" s="182"/>
      <c r="AS53" s="181"/>
      <c r="AT53" s="181"/>
      <c r="AU53" s="182"/>
      <c r="AV53" s="182"/>
      <c r="AW53" s="182"/>
      <c r="AX53" s="182"/>
      <c r="AY53" s="182"/>
      <c r="AZ53" s="182"/>
      <c r="BA53" s="182"/>
      <c r="BB53" s="182"/>
      <c r="BC53" s="182"/>
      <c r="BD53" s="183"/>
      <c r="BE53" s="183"/>
      <c r="BF53" s="183"/>
      <c r="BG53" s="183"/>
      <c r="BH53" s="183"/>
      <c r="BI53" s="183"/>
      <c r="BJ53" s="183"/>
      <c r="BK53" s="183"/>
      <c r="BL53" s="183"/>
      <c r="BM53" s="183"/>
      <c r="BN53" s="183"/>
      <c r="BO53" s="184"/>
      <c r="BP53" s="184"/>
      <c r="BQ53" s="184"/>
      <c r="BR53" s="184"/>
      <c r="BS53" s="184"/>
      <c r="BT53" s="184"/>
      <c r="BU53" s="184"/>
      <c r="BV53" s="184"/>
      <c r="BW53" s="184"/>
      <c r="BX53" s="185"/>
      <c r="BY53" s="185"/>
      <c r="BZ53" s="185"/>
      <c r="CA53" s="185"/>
      <c r="CB53" s="185"/>
      <c r="CC53" s="185"/>
      <c r="CD53" s="185"/>
      <c r="CE53" s="185"/>
      <c r="CF53" s="185"/>
      <c r="CG53" s="185"/>
      <c r="CH53" s="220" t="s">
        <v>72</v>
      </c>
      <c r="CI53" s="221"/>
      <c r="CJ53" s="221"/>
      <c r="CK53" s="221"/>
      <c r="CL53" s="221"/>
      <c r="CM53" s="221"/>
      <c r="CN53" s="221"/>
      <c r="CO53" s="221"/>
      <c r="CP53" s="221"/>
      <c r="CQ53" s="221"/>
      <c r="CR53" s="221"/>
      <c r="CS53" s="221"/>
      <c r="CT53" s="221"/>
      <c r="CU53" s="221"/>
      <c r="CV53" s="224"/>
      <c r="CW53" s="228">
        <f>SUM(CW50:CY52)</f>
        <v>0.56695803613269968</v>
      </c>
      <c r="CX53" s="226"/>
      <c r="CY53" s="227"/>
      <c r="CZ53" s="228">
        <f>SUM(CZ50:DB52)</f>
        <v>0.25776156625902236</v>
      </c>
      <c r="DA53" s="226"/>
      <c r="DB53" s="227"/>
      <c r="DC53" s="166"/>
      <c r="DD53" s="166"/>
      <c r="DE53" s="166"/>
      <c r="DF53" s="167"/>
      <c r="DG53" s="167"/>
      <c r="DH53" s="100"/>
      <c r="DI53" s="100"/>
      <c r="DJ53" s="100"/>
      <c r="DK53" s="100"/>
      <c r="DL53" s="100"/>
      <c r="DM53" s="171"/>
      <c r="DN53" s="81"/>
      <c r="DO53" s="79"/>
      <c r="DP53" s="80"/>
    </row>
    <row r="54" spans="1:120" ht="15" customHeight="1" thickBot="1" x14ac:dyDescent="0.3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8"/>
      <c r="CI54" s="38"/>
      <c r="CJ54" s="38"/>
      <c r="CK54" s="38"/>
      <c r="CL54" s="38"/>
      <c r="CM54" s="38"/>
      <c r="CN54" s="38"/>
      <c r="CO54" s="38"/>
      <c r="CP54" s="38"/>
      <c r="CQ54" s="38"/>
      <c r="CR54" s="38"/>
      <c r="CS54" s="38"/>
      <c r="CT54" s="38"/>
      <c r="CU54" s="38"/>
      <c r="CV54" s="38"/>
      <c r="CW54" s="38"/>
      <c r="CX54" s="38"/>
      <c r="CY54" s="38"/>
      <c r="CZ54" s="38"/>
      <c r="DA54" s="38"/>
      <c r="DB54" s="38"/>
      <c r="DC54" s="38"/>
      <c r="DD54" s="38"/>
      <c r="DE54" s="38"/>
      <c r="DF54" s="38"/>
      <c r="DG54" s="38"/>
      <c r="DH54" s="38"/>
      <c r="DI54" s="38"/>
      <c r="DJ54" s="38"/>
      <c r="DK54" s="38"/>
      <c r="DL54" s="38"/>
      <c r="DM54" s="39"/>
      <c r="DN54" s="81"/>
      <c r="DO54" s="79"/>
      <c r="DP54" s="80"/>
    </row>
    <row r="55" spans="1:120" ht="12" customHeight="1" x14ac:dyDescent="0.25">
      <c r="A55" s="82"/>
      <c r="B55" s="83"/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84"/>
      <c r="AA55" s="84"/>
      <c r="AB55" s="85"/>
      <c r="AC55" s="85"/>
      <c r="AD55" s="86"/>
      <c r="AE55" s="86"/>
      <c r="AF55" s="72"/>
      <c r="AG55" s="72"/>
      <c r="AH55" s="87"/>
      <c r="AI55" s="87"/>
      <c r="AJ55" s="88"/>
      <c r="AK55" s="88"/>
      <c r="AL55" s="88"/>
      <c r="AM55" s="87"/>
      <c r="AN55" s="87"/>
      <c r="AO55" s="89"/>
      <c r="AP55" s="89"/>
      <c r="AQ55" s="90"/>
      <c r="AR55" s="90"/>
      <c r="AS55" s="89"/>
      <c r="AT55" s="89"/>
      <c r="AU55" s="90"/>
      <c r="AV55" s="90"/>
      <c r="AW55" s="90"/>
      <c r="AX55" s="90"/>
      <c r="AY55" s="90"/>
      <c r="AZ55" s="90"/>
      <c r="BA55" s="73"/>
      <c r="BB55" s="73"/>
      <c r="BC55" s="73"/>
      <c r="BD55" s="73"/>
      <c r="BE55" s="73"/>
      <c r="BF55" s="73"/>
      <c r="BG55" s="73"/>
      <c r="BH55" s="73"/>
      <c r="BI55" s="73"/>
      <c r="BJ55" s="73"/>
      <c r="BK55" s="73"/>
      <c r="BL55" s="73"/>
      <c r="BM55" s="73"/>
      <c r="BN55" s="73"/>
      <c r="BO55" s="91"/>
      <c r="BP55" s="91"/>
      <c r="BQ55" s="91"/>
      <c r="BR55" s="92"/>
      <c r="BS55" s="92"/>
      <c r="BT55" s="92"/>
      <c r="BU55" s="87"/>
      <c r="BV55" s="87"/>
      <c r="BW55" s="87"/>
      <c r="BX55" s="71"/>
      <c r="BY55" s="71"/>
      <c r="BZ55" s="71"/>
      <c r="CA55" s="71"/>
      <c r="CB55" s="71"/>
      <c r="CC55" s="71"/>
      <c r="CD55" s="71"/>
      <c r="CE55" s="71"/>
      <c r="CF55" s="71"/>
      <c r="CG55" s="71"/>
      <c r="CH55" s="93"/>
      <c r="CI55" s="93"/>
      <c r="CJ55" s="93"/>
      <c r="CK55" s="93"/>
      <c r="CL55" s="93"/>
      <c r="CM55" s="93"/>
      <c r="CN55" s="86"/>
      <c r="CO55" s="86"/>
      <c r="CP55" s="86"/>
      <c r="CQ55" s="86"/>
      <c r="CR55" s="86"/>
      <c r="CS55" s="87"/>
      <c r="CT55" s="87"/>
      <c r="CU55" s="87"/>
      <c r="CV55" s="87"/>
      <c r="CW55" s="72"/>
      <c r="CX55" s="72"/>
      <c r="CY55" s="72"/>
      <c r="CZ55" s="94"/>
      <c r="DA55" s="95"/>
      <c r="DB55" s="95"/>
      <c r="DC55" s="72"/>
      <c r="DD55" s="72"/>
      <c r="DE55" s="72"/>
      <c r="DF55" s="87"/>
      <c r="DG55" s="87"/>
      <c r="DH55" s="73"/>
      <c r="DI55" s="73"/>
      <c r="DJ55" s="73"/>
      <c r="DK55" s="73"/>
      <c r="DL55" s="73"/>
      <c r="DM55" s="74"/>
      <c r="DO55" s="27"/>
    </row>
    <row r="56" spans="1:120" ht="13.5" customHeight="1" x14ac:dyDescent="0.3">
      <c r="A56" s="21"/>
      <c r="B56" s="65" t="s">
        <v>54</v>
      </c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3"/>
      <c r="AA56" s="53"/>
      <c r="AB56" s="54"/>
      <c r="AC56" s="54"/>
      <c r="AD56" s="55"/>
      <c r="AE56" s="55"/>
      <c r="AF56" s="56"/>
      <c r="AG56" s="56"/>
      <c r="AH56" s="55"/>
      <c r="AI56" s="55"/>
      <c r="AJ56" s="57"/>
      <c r="AK56" s="57"/>
      <c r="AL56" s="57"/>
      <c r="AM56" s="58"/>
      <c r="AN56" s="58"/>
      <c r="AO56" s="58"/>
      <c r="AP56" s="58"/>
      <c r="AQ56" s="59"/>
      <c r="AR56" s="59"/>
      <c r="AS56" s="58"/>
      <c r="AT56" s="58"/>
      <c r="AU56" s="59"/>
      <c r="AV56" s="59"/>
      <c r="AW56" s="59"/>
      <c r="AX56" s="59"/>
      <c r="AY56" s="59"/>
      <c r="AZ56" s="59"/>
      <c r="BA56" s="60"/>
      <c r="BB56" s="60"/>
      <c r="BC56" s="60"/>
      <c r="BD56" s="60"/>
      <c r="BE56" s="60"/>
      <c r="BF56" s="60"/>
      <c r="BG56" s="60"/>
      <c r="BH56" s="60"/>
      <c r="BI56" s="60"/>
      <c r="BJ56" s="60"/>
      <c r="BK56" s="60"/>
      <c r="BL56" s="60"/>
      <c r="BM56" s="60"/>
      <c r="BN56" s="60"/>
      <c r="BO56" s="61"/>
      <c r="BP56" s="61"/>
      <c r="BQ56" s="61"/>
      <c r="BR56" s="61"/>
      <c r="BS56" s="61"/>
      <c r="BT56" s="61"/>
      <c r="BU56" s="61"/>
      <c r="BV56" s="61"/>
      <c r="BW56" s="61"/>
      <c r="BX56" s="62"/>
      <c r="BY56" s="62"/>
      <c r="BZ56" s="62"/>
      <c r="CA56" s="62"/>
      <c r="CB56" s="62"/>
      <c r="CC56" s="62"/>
      <c r="CD56" s="62"/>
      <c r="CE56" s="62"/>
      <c r="CF56" s="62"/>
      <c r="CG56" s="62"/>
      <c r="CH56" s="66"/>
      <c r="CI56" s="66"/>
      <c r="CJ56" s="66"/>
      <c r="CK56" s="66"/>
      <c r="CL56" s="66"/>
      <c r="CM56" s="66"/>
      <c r="CN56" s="67"/>
      <c r="CO56" s="67"/>
      <c r="CP56" s="67"/>
      <c r="CQ56" s="67"/>
      <c r="CR56" s="67"/>
      <c r="CS56" s="55"/>
      <c r="CT56" s="55"/>
      <c r="CU56" s="55"/>
      <c r="CV56" s="55"/>
      <c r="CW56" s="63"/>
      <c r="CX56" s="63"/>
      <c r="CY56" s="63"/>
      <c r="CZ56" s="68"/>
      <c r="DA56" s="69"/>
      <c r="DB56" s="69"/>
      <c r="DC56" s="63"/>
      <c r="DD56" s="63"/>
      <c r="DE56" s="63"/>
      <c r="DF56" s="58"/>
      <c r="DG56" s="58"/>
      <c r="DH56" s="64"/>
      <c r="DI56" s="64"/>
      <c r="DJ56" s="64"/>
      <c r="DK56" s="64"/>
      <c r="DL56" s="64"/>
      <c r="DM56" s="20"/>
    </row>
    <row r="57" spans="1:120" ht="15" customHeight="1" x14ac:dyDescent="0.25">
      <c r="A57" s="17"/>
      <c r="B57" s="160" t="s">
        <v>213</v>
      </c>
      <c r="C57" s="160"/>
      <c r="D57" s="160"/>
      <c r="E57" s="160"/>
      <c r="F57" s="160"/>
      <c r="G57" s="160"/>
      <c r="H57" s="160"/>
      <c r="I57" s="160"/>
      <c r="J57" s="160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160"/>
      <c r="V57" s="160"/>
      <c r="W57" s="160"/>
      <c r="X57" s="160"/>
      <c r="Y57" s="160"/>
      <c r="Z57" s="160"/>
      <c r="AA57" s="160"/>
      <c r="AB57" s="160"/>
      <c r="AC57" s="160"/>
      <c r="AD57" s="160"/>
      <c r="AE57" s="160"/>
      <c r="AF57" s="160"/>
      <c r="AG57" s="160"/>
      <c r="AH57" s="160"/>
      <c r="AI57" s="160"/>
      <c r="AJ57" s="160"/>
      <c r="AK57" s="160"/>
      <c r="AL57" s="160"/>
      <c r="AM57" s="160"/>
      <c r="AN57" s="160"/>
      <c r="AO57" s="160"/>
      <c r="AP57" s="160"/>
      <c r="AQ57" s="160"/>
      <c r="AR57" s="160"/>
      <c r="AS57" s="160"/>
      <c r="AT57" s="160"/>
      <c r="AU57" s="160"/>
      <c r="AV57" s="160"/>
      <c r="AW57" s="160"/>
      <c r="AX57" s="160"/>
      <c r="AY57" s="160"/>
      <c r="AZ57" s="160"/>
      <c r="BA57" s="160"/>
      <c r="BB57" s="160"/>
      <c r="BC57" s="160"/>
      <c r="BD57" s="160"/>
      <c r="BE57" s="160"/>
      <c r="BF57" s="160"/>
      <c r="BG57" s="160"/>
      <c r="BH57" s="160"/>
      <c r="BI57" s="160"/>
      <c r="BJ57" s="160"/>
      <c r="BK57" s="160"/>
      <c r="BL57" s="160"/>
      <c r="BM57" s="160"/>
      <c r="BN57" s="160"/>
      <c r="BO57" s="160"/>
      <c r="BP57" s="160"/>
      <c r="BQ57" s="160"/>
      <c r="BR57" s="160"/>
      <c r="BS57" s="160"/>
      <c r="BT57" s="160"/>
      <c r="BU57" s="160"/>
      <c r="BV57" s="160"/>
      <c r="BW57" s="160"/>
      <c r="BX57" s="160"/>
      <c r="BY57" s="160"/>
      <c r="BZ57" s="160"/>
      <c r="CA57" s="160"/>
      <c r="CB57" s="160"/>
      <c r="CC57" s="160"/>
      <c r="CD57" s="160"/>
      <c r="CE57" s="160"/>
      <c r="CF57" s="160"/>
      <c r="CG57" s="160"/>
      <c r="CH57" s="160"/>
      <c r="CI57" s="160"/>
      <c r="CJ57" s="160"/>
      <c r="CK57" s="160"/>
      <c r="CL57" s="160"/>
      <c r="CM57" s="160"/>
      <c r="CN57" s="160"/>
      <c r="CO57" s="160"/>
      <c r="CP57" s="160"/>
      <c r="CQ57" s="160"/>
      <c r="CR57" s="160"/>
      <c r="CS57" s="160"/>
      <c r="CT57" s="160"/>
      <c r="CU57" s="160"/>
      <c r="CV57" s="160"/>
      <c r="CW57" s="160"/>
      <c r="CX57" s="160"/>
      <c r="CY57" s="160"/>
      <c r="CZ57" s="160"/>
      <c r="DL57" s="5"/>
      <c r="DM57" s="19"/>
    </row>
    <row r="58" spans="1:120" ht="13.8" x14ac:dyDescent="0.25">
      <c r="A58" s="17"/>
      <c r="B58" s="160"/>
      <c r="C58" s="160"/>
      <c r="D58" s="160"/>
      <c r="E58" s="160"/>
      <c r="F58" s="160"/>
      <c r="G58" s="160"/>
      <c r="H58" s="160"/>
      <c r="I58" s="160"/>
      <c r="J58" s="160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60"/>
      <c r="V58" s="160"/>
      <c r="W58" s="160"/>
      <c r="X58" s="160"/>
      <c r="Y58" s="160"/>
      <c r="Z58" s="160"/>
      <c r="AA58" s="160"/>
      <c r="AB58" s="160"/>
      <c r="AC58" s="160"/>
      <c r="AD58" s="160"/>
      <c r="AE58" s="160"/>
      <c r="AF58" s="160"/>
      <c r="AG58" s="160"/>
      <c r="AH58" s="160"/>
      <c r="AI58" s="160"/>
      <c r="AJ58" s="160"/>
      <c r="AK58" s="160"/>
      <c r="AL58" s="160"/>
      <c r="AM58" s="160"/>
      <c r="AN58" s="160"/>
      <c r="AO58" s="160"/>
      <c r="AP58" s="160"/>
      <c r="AQ58" s="160"/>
      <c r="AR58" s="160"/>
      <c r="AS58" s="160"/>
      <c r="AT58" s="160"/>
      <c r="AU58" s="160"/>
      <c r="AV58" s="160"/>
      <c r="AW58" s="160"/>
      <c r="AX58" s="160"/>
      <c r="AY58" s="160"/>
      <c r="AZ58" s="160"/>
      <c r="BA58" s="160"/>
      <c r="BB58" s="160"/>
      <c r="BC58" s="160"/>
      <c r="BD58" s="160"/>
      <c r="BE58" s="160"/>
      <c r="BF58" s="160"/>
      <c r="BG58" s="160"/>
      <c r="BH58" s="160"/>
      <c r="BI58" s="160"/>
      <c r="BJ58" s="160"/>
      <c r="BK58" s="160"/>
      <c r="BL58" s="160"/>
      <c r="BM58" s="160"/>
      <c r="BN58" s="160"/>
      <c r="BO58" s="160"/>
      <c r="BP58" s="160"/>
      <c r="BQ58" s="160"/>
      <c r="BR58" s="160"/>
      <c r="BS58" s="160"/>
      <c r="BT58" s="160"/>
      <c r="BU58" s="160"/>
      <c r="BV58" s="160"/>
      <c r="BW58" s="160"/>
      <c r="BX58" s="160"/>
      <c r="BY58" s="160"/>
      <c r="BZ58" s="160"/>
      <c r="CA58" s="160"/>
      <c r="CB58" s="160"/>
      <c r="CC58" s="160"/>
      <c r="CD58" s="160"/>
      <c r="CE58" s="160"/>
      <c r="CF58" s="160"/>
      <c r="CG58" s="160"/>
      <c r="CH58" s="160"/>
      <c r="CI58" s="160"/>
      <c r="CJ58" s="160"/>
      <c r="CK58" s="160"/>
      <c r="CL58" s="160"/>
      <c r="CM58" s="160"/>
      <c r="CN58" s="160"/>
      <c r="CO58" s="160"/>
      <c r="CP58" s="160"/>
      <c r="CQ58" s="160"/>
      <c r="CR58" s="160"/>
      <c r="CS58" s="160"/>
      <c r="CT58" s="160"/>
      <c r="CU58" s="160"/>
      <c r="CV58" s="160"/>
      <c r="CW58" s="160"/>
      <c r="CX58" s="160"/>
      <c r="CY58" s="160"/>
      <c r="CZ58" s="160"/>
      <c r="DL58" s="5"/>
      <c r="DM58" s="19"/>
    </row>
    <row r="59" spans="1:120" ht="12.75" customHeight="1" x14ac:dyDescent="0.25">
      <c r="A59" s="17"/>
      <c r="B59" s="160"/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160"/>
      <c r="V59" s="160"/>
      <c r="W59" s="160"/>
      <c r="X59" s="160"/>
      <c r="Y59" s="160"/>
      <c r="Z59" s="160"/>
      <c r="AA59" s="160"/>
      <c r="AB59" s="160"/>
      <c r="AC59" s="160"/>
      <c r="AD59" s="160"/>
      <c r="AE59" s="160"/>
      <c r="AF59" s="160"/>
      <c r="AG59" s="160"/>
      <c r="AH59" s="160"/>
      <c r="AI59" s="160"/>
      <c r="AJ59" s="160"/>
      <c r="AK59" s="160"/>
      <c r="AL59" s="160"/>
      <c r="AM59" s="160"/>
      <c r="AN59" s="160"/>
      <c r="AO59" s="160"/>
      <c r="AP59" s="160"/>
      <c r="AQ59" s="160"/>
      <c r="AR59" s="160"/>
      <c r="AS59" s="160"/>
      <c r="AT59" s="160"/>
      <c r="AU59" s="160"/>
      <c r="AV59" s="160"/>
      <c r="AW59" s="160"/>
      <c r="AX59" s="160"/>
      <c r="AY59" s="160"/>
      <c r="AZ59" s="160"/>
      <c r="BA59" s="160"/>
      <c r="BB59" s="160"/>
      <c r="BC59" s="160"/>
      <c r="BD59" s="160"/>
      <c r="BE59" s="160"/>
      <c r="BF59" s="160"/>
      <c r="BG59" s="160"/>
      <c r="BH59" s="160"/>
      <c r="BI59" s="160"/>
      <c r="BJ59" s="160"/>
      <c r="BK59" s="160"/>
      <c r="BL59" s="160"/>
      <c r="BM59" s="160"/>
      <c r="BN59" s="160"/>
      <c r="BO59" s="160"/>
      <c r="BP59" s="160"/>
      <c r="BQ59" s="160"/>
      <c r="BR59" s="160"/>
      <c r="BS59" s="160"/>
      <c r="BT59" s="160"/>
      <c r="BU59" s="160"/>
      <c r="BV59" s="160"/>
      <c r="BW59" s="160"/>
      <c r="BX59" s="160"/>
      <c r="BY59" s="160"/>
      <c r="BZ59" s="160"/>
      <c r="CA59" s="160"/>
      <c r="CB59" s="160"/>
      <c r="CC59" s="160"/>
      <c r="CD59" s="160"/>
      <c r="CE59" s="160"/>
      <c r="CF59" s="160"/>
      <c r="CG59" s="160"/>
      <c r="CH59" s="160"/>
      <c r="CI59" s="160"/>
      <c r="CJ59" s="160"/>
      <c r="CK59" s="160"/>
      <c r="CL59" s="160"/>
      <c r="CM59" s="160"/>
      <c r="CN59" s="160"/>
      <c r="CO59" s="160"/>
      <c r="CP59" s="160"/>
      <c r="CQ59" s="160"/>
      <c r="CR59" s="160"/>
      <c r="CS59" s="160"/>
      <c r="CT59" s="160"/>
      <c r="CU59" s="160"/>
      <c r="CV59" s="160"/>
      <c r="CW59" s="160"/>
      <c r="CX59" s="160"/>
      <c r="CY59" s="160"/>
      <c r="CZ59" s="160"/>
      <c r="DM59" s="22"/>
    </row>
    <row r="60" spans="1:120" x14ac:dyDescent="0.25">
      <c r="A60" s="17"/>
      <c r="B60" s="160"/>
      <c r="C60" s="160"/>
      <c r="D60" s="160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  <c r="AB60" s="160"/>
      <c r="AC60" s="160"/>
      <c r="AD60" s="160"/>
      <c r="AE60" s="160"/>
      <c r="AF60" s="160"/>
      <c r="AG60" s="160"/>
      <c r="AH60" s="160"/>
      <c r="AI60" s="160"/>
      <c r="AJ60" s="160"/>
      <c r="AK60" s="160"/>
      <c r="AL60" s="160"/>
      <c r="AM60" s="160"/>
      <c r="AN60" s="160"/>
      <c r="AO60" s="160"/>
      <c r="AP60" s="160"/>
      <c r="AQ60" s="160"/>
      <c r="AR60" s="160"/>
      <c r="AS60" s="160"/>
      <c r="AT60" s="160"/>
      <c r="AU60" s="160"/>
      <c r="AV60" s="160"/>
      <c r="AW60" s="160"/>
      <c r="AX60" s="160"/>
      <c r="AY60" s="160"/>
      <c r="AZ60" s="160"/>
      <c r="BA60" s="160"/>
      <c r="BB60" s="160"/>
      <c r="BC60" s="160"/>
      <c r="BD60" s="160"/>
      <c r="BE60" s="160"/>
      <c r="BF60" s="160"/>
      <c r="BG60" s="160"/>
      <c r="BH60" s="160"/>
      <c r="BI60" s="160"/>
      <c r="BJ60" s="160"/>
      <c r="BK60" s="160"/>
      <c r="BL60" s="160"/>
      <c r="BM60" s="160"/>
      <c r="BN60" s="160"/>
      <c r="BO60" s="160"/>
      <c r="BP60" s="160"/>
      <c r="BQ60" s="160"/>
      <c r="BR60" s="160"/>
      <c r="BS60" s="160"/>
      <c r="BT60" s="160"/>
      <c r="BU60" s="160"/>
      <c r="BV60" s="160"/>
      <c r="BW60" s="160"/>
      <c r="BX60" s="160"/>
      <c r="BY60" s="160"/>
      <c r="BZ60" s="160"/>
      <c r="CA60" s="160"/>
      <c r="CB60" s="160"/>
      <c r="CC60" s="160"/>
      <c r="CD60" s="160"/>
      <c r="CE60" s="160"/>
      <c r="CF60" s="160"/>
      <c r="CG60" s="160"/>
      <c r="CH60" s="160"/>
      <c r="CI60" s="160"/>
      <c r="CJ60" s="160"/>
      <c r="CK60" s="160"/>
      <c r="CL60" s="160"/>
      <c r="CM60" s="160"/>
      <c r="CN60" s="160"/>
      <c r="CO60" s="160"/>
      <c r="CP60" s="160"/>
      <c r="CQ60" s="160"/>
      <c r="CR60" s="160"/>
      <c r="CS60" s="160"/>
      <c r="CT60" s="160"/>
      <c r="CU60" s="160"/>
      <c r="CV60" s="160"/>
      <c r="CW60" s="160"/>
      <c r="CX60" s="160"/>
      <c r="CY60" s="160"/>
      <c r="CZ60" s="160"/>
      <c r="DM60" s="22"/>
    </row>
    <row r="61" spans="1:120" ht="13.5" customHeight="1" x14ac:dyDescent="0.25">
      <c r="A61" s="17"/>
      <c r="B61" s="160"/>
      <c r="C61" s="160"/>
      <c r="D61" s="160"/>
      <c r="E61" s="160"/>
      <c r="F61" s="160"/>
      <c r="G61" s="160"/>
      <c r="H61" s="160"/>
      <c r="I61" s="160"/>
      <c r="J61" s="160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160"/>
      <c r="V61" s="160"/>
      <c r="W61" s="160"/>
      <c r="X61" s="160"/>
      <c r="Y61" s="160"/>
      <c r="Z61" s="160"/>
      <c r="AA61" s="160"/>
      <c r="AB61" s="160"/>
      <c r="AC61" s="160"/>
      <c r="AD61" s="160"/>
      <c r="AE61" s="160"/>
      <c r="AF61" s="160"/>
      <c r="AG61" s="160"/>
      <c r="AH61" s="160"/>
      <c r="AI61" s="160"/>
      <c r="AJ61" s="160"/>
      <c r="AK61" s="160"/>
      <c r="AL61" s="160"/>
      <c r="AM61" s="160"/>
      <c r="AN61" s="160"/>
      <c r="AO61" s="160"/>
      <c r="AP61" s="160"/>
      <c r="AQ61" s="160"/>
      <c r="AR61" s="160"/>
      <c r="AS61" s="160"/>
      <c r="AT61" s="160"/>
      <c r="AU61" s="160"/>
      <c r="AV61" s="160"/>
      <c r="AW61" s="160"/>
      <c r="AX61" s="160"/>
      <c r="AY61" s="160"/>
      <c r="AZ61" s="160"/>
      <c r="BA61" s="160"/>
      <c r="BB61" s="160"/>
      <c r="BC61" s="160"/>
      <c r="BD61" s="160"/>
      <c r="BE61" s="160"/>
      <c r="BF61" s="160"/>
      <c r="BG61" s="160"/>
      <c r="BH61" s="160"/>
      <c r="BI61" s="160"/>
      <c r="BJ61" s="160"/>
      <c r="BK61" s="160"/>
      <c r="BL61" s="160"/>
      <c r="BM61" s="160"/>
      <c r="BN61" s="160"/>
      <c r="BO61" s="160"/>
      <c r="BP61" s="160"/>
      <c r="BQ61" s="160"/>
      <c r="BR61" s="160"/>
      <c r="BS61" s="160"/>
      <c r="BT61" s="160"/>
      <c r="BU61" s="160"/>
      <c r="BV61" s="160"/>
      <c r="BW61" s="160"/>
      <c r="BX61" s="160"/>
      <c r="BY61" s="160"/>
      <c r="BZ61" s="160"/>
      <c r="CA61" s="160"/>
      <c r="CB61" s="160"/>
      <c r="CC61" s="160"/>
      <c r="CD61" s="160"/>
      <c r="CE61" s="160"/>
      <c r="CF61" s="160"/>
      <c r="CG61" s="160"/>
      <c r="CH61" s="160"/>
      <c r="CI61" s="160"/>
      <c r="CJ61" s="160"/>
      <c r="CK61" s="160"/>
      <c r="CL61" s="160"/>
      <c r="CM61" s="160"/>
      <c r="CN61" s="160"/>
      <c r="CO61" s="160"/>
      <c r="CP61" s="160"/>
      <c r="CQ61" s="160"/>
      <c r="CR61" s="160"/>
      <c r="CS61" s="160"/>
      <c r="CT61" s="160"/>
      <c r="CU61" s="160"/>
      <c r="CV61" s="160"/>
      <c r="CW61" s="160"/>
      <c r="CX61" s="160"/>
      <c r="CY61" s="160"/>
      <c r="CZ61" s="160"/>
      <c r="DM61" s="22"/>
    </row>
    <row r="62" spans="1:120" ht="13.5" customHeight="1" x14ac:dyDescent="0.25">
      <c r="A62" s="17"/>
      <c r="B62" s="160"/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60"/>
      <c r="V62" s="160"/>
      <c r="W62" s="160"/>
      <c r="X62" s="160"/>
      <c r="Y62" s="160"/>
      <c r="Z62" s="160"/>
      <c r="AA62" s="160"/>
      <c r="AB62" s="160"/>
      <c r="AC62" s="160"/>
      <c r="AD62" s="160"/>
      <c r="AE62" s="160"/>
      <c r="AF62" s="160"/>
      <c r="AG62" s="160"/>
      <c r="AH62" s="160"/>
      <c r="AI62" s="160"/>
      <c r="AJ62" s="160"/>
      <c r="AK62" s="160"/>
      <c r="AL62" s="160"/>
      <c r="AM62" s="160"/>
      <c r="AN62" s="160"/>
      <c r="AO62" s="160"/>
      <c r="AP62" s="160"/>
      <c r="AQ62" s="160"/>
      <c r="AR62" s="160"/>
      <c r="AS62" s="160"/>
      <c r="AT62" s="160"/>
      <c r="AU62" s="160"/>
      <c r="AV62" s="160"/>
      <c r="AW62" s="160"/>
      <c r="AX62" s="160"/>
      <c r="AY62" s="160"/>
      <c r="AZ62" s="160"/>
      <c r="BA62" s="160"/>
      <c r="BB62" s="160"/>
      <c r="BC62" s="160"/>
      <c r="BD62" s="160"/>
      <c r="BE62" s="160"/>
      <c r="BF62" s="160"/>
      <c r="BG62" s="160"/>
      <c r="BH62" s="160"/>
      <c r="BI62" s="160"/>
      <c r="BJ62" s="160"/>
      <c r="BK62" s="160"/>
      <c r="BL62" s="160"/>
      <c r="BM62" s="160"/>
      <c r="BN62" s="160"/>
      <c r="BO62" s="160"/>
      <c r="BP62" s="160"/>
      <c r="BQ62" s="160"/>
      <c r="BR62" s="160"/>
      <c r="BS62" s="160"/>
      <c r="BT62" s="160"/>
      <c r="BU62" s="160"/>
      <c r="BV62" s="160"/>
      <c r="BW62" s="160"/>
      <c r="BX62" s="160"/>
      <c r="BY62" s="160"/>
      <c r="BZ62" s="160"/>
      <c r="CA62" s="160"/>
      <c r="CB62" s="160"/>
      <c r="CC62" s="160"/>
      <c r="CD62" s="160"/>
      <c r="CE62" s="160"/>
      <c r="CF62" s="160"/>
      <c r="CG62" s="160"/>
      <c r="CH62" s="160"/>
      <c r="CI62" s="160"/>
      <c r="CJ62" s="160"/>
      <c r="CK62" s="160"/>
      <c r="CL62" s="160"/>
      <c r="CM62" s="160"/>
      <c r="CN62" s="160"/>
      <c r="CO62" s="160"/>
      <c r="CP62" s="160"/>
      <c r="CQ62" s="160"/>
      <c r="CR62" s="160"/>
      <c r="CS62" s="160"/>
      <c r="CT62" s="160"/>
      <c r="CU62" s="160"/>
      <c r="CV62" s="160"/>
      <c r="CW62" s="160"/>
      <c r="CX62" s="160"/>
      <c r="CY62" s="160"/>
      <c r="CZ62" s="160"/>
      <c r="DM62" s="22"/>
    </row>
    <row r="63" spans="1:120" ht="13.5" customHeight="1" x14ac:dyDescent="0.25">
      <c r="A63" s="17"/>
      <c r="B63" s="160"/>
      <c r="C63" s="160"/>
      <c r="D63" s="160"/>
      <c r="E63" s="160"/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160"/>
      <c r="V63" s="160"/>
      <c r="W63" s="160"/>
      <c r="X63" s="160"/>
      <c r="Y63" s="160"/>
      <c r="Z63" s="160"/>
      <c r="AA63" s="160"/>
      <c r="AB63" s="160"/>
      <c r="AC63" s="160"/>
      <c r="AD63" s="160"/>
      <c r="AE63" s="160"/>
      <c r="AF63" s="160"/>
      <c r="AG63" s="160"/>
      <c r="AH63" s="160"/>
      <c r="AI63" s="160"/>
      <c r="AJ63" s="160"/>
      <c r="AK63" s="160"/>
      <c r="AL63" s="160"/>
      <c r="AM63" s="160"/>
      <c r="AN63" s="160"/>
      <c r="AO63" s="160"/>
      <c r="AP63" s="160"/>
      <c r="AQ63" s="160"/>
      <c r="AR63" s="160"/>
      <c r="AS63" s="160"/>
      <c r="AT63" s="160"/>
      <c r="AU63" s="160"/>
      <c r="AV63" s="160"/>
      <c r="AW63" s="160"/>
      <c r="AX63" s="160"/>
      <c r="AY63" s="160"/>
      <c r="AZ63" s="160"/>
      <c r="BA63" s="160"/>
      <c r="BB63" s="160"/>
      <c r="BC63" s="160"/>
      <c r="BD63" s="160"/>
      <c r="BE63" s="160"/>
      <c r="BF63" s="160"/>
      <c r="BG63" s="160"/>
      <c r="BH63" s="160"/>
      <c r="BI63" s="160"/>
      <c r="BJ63" s="160"/>
      <c r="BK63" s="160"/>
      <c r="BL63" s="160"/>
      <c r="BM63" s="160"/>
      <c r="BN63" s="160"/>
      <c r="BO63" s="160"/>
      <c r="BP63" s="160"/>
      <c r="BQ63" s="160"/>
      <c r="BR63" s="160"/>
      <c r="BS63" s="160"/>
      <c r="BT63" s="160"/>
      <c r="BU63" s="160"/>
      <c r="BV63" s="160"/>
      <c r="BW63" s="160"/>
      <c r="BX63" s="160"/>
      <c r="BY63" s="160"/>
      <c r="BZ63" s="160"/>
      <c r="CA63" s="160"/>
      <c r="CB63" s="160"/>
      <c r="CC63" s="160"/>
      <c r="CD63" s="160"/>
      <c r="CE63" s="160"/>
      <c r="CF63" s="160"/>
      <c r="CG63" s="160"/>
      <c r="CH63" s="160"/>
      <c r="CI63" s="160"/>
      <c r="CJ63" s="160"/>
      <c r="CK63" s="160"/>
      <c r="CL63" s="160"/>
      <c r="CM63" s="160"/>
      <c r="CN63" s="160"/>
      <c r="CO63" s="160"/>
      <c r="CP63" s="160"/>
      <c r="CQ63" s="160"/>
      <c r="CR63" s="160"/>
      <c r="CS63" s="160"/>
      <c r="CT63" s="160"/>
      <c r="CU63" s="160"/>
      <c r="CV63" s="160"/>
      <c r="CW63" s="160"/>
      <c r="CX63" s="160"/>
      <c r="CY63" s="160"/>
      <c r="CZ63" s="160"/>
      <c r="DM63" s="22"/>
    </row>
    <row r="64" spans="1:120" ht="13.5" customHeight="1" x14ac:dyDescent="0.25">
      <c r="A64" s="17"/>
      <c r="B64" s="160"/>
      <c r="C64" s="160"/>
      <c r="D64" s="160"/>
      <c r="E64" s="160"/>
      <c r="F64" s="160"/>
      <c r="G64" s="160"/>
      <c r="H64" s="160"/>
      <c r="I64" s="160"/>
      <c r="J64" s="160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60"/>
      <c r="V64" s="160"/>
      <c r="W64" s="160"/>
      <c r="X64" s="160"/>
      <c r="Y64" s="160"/>
      <c r="Z64" s="160"/>
      <c r="AA64" s="160"/>
      <c r="AB64" s="160"/>
      <c r="AC64" s="160"/>
      <c r="AD64" s="160"/>
      <c r="AE64" s="160"/>
      <c r="AF64" s="160"/>
      <c r="AG64" s="160"/>
      <c r="AH64" s="160"/>
      <c r="AI64" s="160"/>
      <c r="AJ64" s="160"/>
      <c r="AK64" s="160"/>
      <c r="AL64" s="160"/>
      <c r="AM64" s="160"/>
      <c r="AN64" s="160"/>
      <c r="AO64" s="160"/>
      <c r="AP64" s="160"/>
      <c r="AQ64" s="160"/>
      <c r="AR64" s="160"/>
      <c r="AS64" s="160"/>
      <c r="AT64" s="160"/>
      <c r="AU64" s="160"/>
      <c r="AV64" s="160"/>
      <c r="AW64" s="160"/>
      <c r="AX64" s="160"/>
      <c r="AY64" s="160"/>
      <c r="AZ64" s="160"/>
      <c r="BA64" s="160"/>
      <c r="BB64" s="160"/>
      <c r="BC64" s="160"/>
      <c r="BD64" s="160"/>
      <c r="BE64" s="160"/>
      <c r="BF64" s="160"/>
      <c r="BG64" s="160"/>
      <c r="BH64" s="160"/>
      <c r="BI64" s="160"/>
      <c r="BJ64" s="160"/>
      <c r="BK64" s="160"/>
      <c r="BL64" s="160"/>
      <c r="BM64" s="160"/>
      <c r="BN64" s="160"/>
      <c r="BO64" s="160"/>
      <c r="BP64" s="160"/>
      <c r="BQ64" s="160"/>
      <c r="BR64" s="160"/>
      <c r="BS64" s="160"/>
      <c r="BT64" s="160"/>
      <c r="BU64" s="160"/>
      <c r="BV64" s="160"/>
      <c r="BW64" s="160"/>
      <c r="BX64" s="160"/>
      <c r="BY64" s="160"/>
      <c r="BZ64" s="160"/>
      <c r="CA64" s="160"/>
      <c r="CB64" s="160"/>
      <c r="CC64" s="160"/>
      <c r="CD64" s="160"/>
      <c r="CE64" s="160"/>
      <c r="CF64" s="160"/>
      <c r="CG64" s="160"/>
      <c r="CH64" s="160"/>
      <c r="CI64" s="160"/>
      <c r="CJ64" s="160"/>
      <c r="CK64" s="160"/>
      <c r="CL64" s="160"/>
      <c r="CM64" s="160"/>
      <c r="CN64" s="160"/>
      <c r="CO64" s="160"/>
      <c r="CP64" s="160"/>
      <c r="CQ64" s="160"/>
      <c r="CR64" s="160"/>
      <c r="CS64" s="160"/>
      <c r="CT64" s="160"/>
      <c r="CU64" s="160"/>
      <c r="CV64" s="160"/>
      <c r="CW64" s="160"/>
      <c r="CX64" s="160"/>
      <c r="CY64" s="160"/>
      <c r="CZ64" s="160"/>
      <c r="DM64" s="22"/>
    </row>
    <row r="65" spans="1:117" ht="13.5" customHeight="1" x14ac:dyDescent="0.25">
      <c r="A65" s="17"/>
      <c r="B65" s="160"/>
      <c r="C65" s="160"/>
      <c r="D65" s="160"/>
      <c r="E65" s="160"/>
      <c r="F65" s="160"/>
      <c r="G65" s="160"/>
      <c r="H65" s="160"/>
      <c r="I65" s="160"/>
      <c r="J65" s="160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160"/>
      <c r="V65" s="160"/>
      <c r="W65" s="160"/>
      <c r="X65" s="160"/>
      <c r="Y65" s="160"/>
      <c r="Z65" s="160"/>
      <c r="AA65" s="160"/>
      <c r="AB65" s="160"/>
      <c r="AC65" s="160"/>
      <c r="AD65" s="160"/>
      <c r="AE65" s="160"/>
      <c r="AF65" s="160"/>
      <c r="AG65" s="160"/>
      <c r="AH65" s="160"/>
      <c r="AI65" s="160"/>
      <c r="AJ65" s="160"/>
      <c r="AK65" s="160"/>
      <c r="AL65" s="160"/>
      <c r="AM65" s="160"/>
      <c r="AN65" s="160"/>
      <c r="AO65" s="160"/>
      <c r="AP65" s="160"/>
      <c r="AQ65" s="160"/>
      <c r="AR65" s="160"/>
      <c r="AS65" s="160"/>
      <c r="AT65" s="160"/>
      <c r="AU65" s="160"/>
      <c r="AV65" s="160"/>
      <c r="AW65" s="160"/>
      <c r="AX65" s="160"/>
      <c r="AY65" s="160"/>
      <c r="AZ65" s="160"/>
      <c r="BA65" s="160"/>
      <c r="BB65" s="160"/>
      <c r="BC65" s="160"/>
      <c r="BD65" s="160"/>
      <c r="BE65" s="160"/>
      <c r="BF65" s="160"/>
      <c r="BG65" s="160"/>
      <c r="BH65" s="160"/>
      <c r="BI65" s="160"/>
      <c r="BJ65" s="160"/>
      <c r="BK65" s="160"/>
      <c r="BL65" s="160"/>
      <c r="BM65" s="160"/>
      <c r="BN65" s="160"/>
      <c r="BO65" s="160"/>
      <c r="BP65" s="160"/>
      <c r="BQ65" s="160"/>
      <c r="BR65" s="160"/>
      <c r="BS65" s="160"/>
      <c r="BT65" s="160"/>
      <c r="BU65" s="160"/>
      <c r="BV65" s="160"/>
      <c r="BW65" s="160"/>
      <c r="BX65" s="160"/>
      <c r="BY65" s="160"/>
      <c r="BZ65" s="160"/>
      <c r="CA65" s="160"/>
      <c r="CB65" s="160"/>
      <c r="CC65" s="160"/>
      <c r="CD65" s="160"/>
      <c r="CE65" s="160"/>
      <c r="CF65" s="160"/>
      <c r="CG65" s="160"/>
      <c r="CH65" s="160"/>
      <c r="CI65" s="160"/>
      <c r="CJ65" s="160"/>
      <c r="CK65" s="160"/>
      <c r="CL65" s="160"/>
      <c r="CM65" s="160"/>
      <c r="CN65" s="160"/>
      <c r="CO65" s="160"/>
      <c r="CP65" s="160"/>
      <c r="CQ65" s="160"/>
      <c r="CR65" s="160"/>
      <c r="CS65" s="160"/>
      <c r="CT65" s="160"/>
      <c r="CU65" s="160"/>
      <c r="CV65" s="160"/>
      <c r="CW65" s="160"/>
      <c r="CX65" s="160"/>
      <c r="CY65" s="160"/>
      <c r="CZ65" s="160"/>
      <c r="DM65" s="22"/>
    </row>
    <row r="66" spans="1:117" ht="13.5" customHeight="1" x14ac:dyDescent="0.25">
      <c r="A66" s="17"/>
      <c r="B66" s="160"/>
      <c r="C66" s="160"/>
      <c r="D66" s="160"/>
      <c r="E66" s="160"/>
      <c r="F66" s="160"/>
      <c r="G66" s="160"/>
      <c r="H66" s="160"/>
      <c r="I66" s="160"/>
      <c r="J66" s="160"/>
      <c r="K66" s="160"/>
      <c r="L66" s="160"/>
      <c r="M66" s="160"/>
      <c r="N66" s="160"/>
      <c r="O66" s="160"/>
      <c r="P66" s="160"/>
      <c r="Q66" s="160"/>
      <c r="R66" s="160"/>
      <c r="S66" s="160"/>
      <c r="T66" s="160"/>
      <c r="U66" s="160"/>
      <c r="V66" s="160"/>
      <c r="W66" s="160"/>
      <c r="X66" s="160"/>
      <c r="Y66" s="160"/>
      <c r="Z66" s="160"/>
      <c r="AA66" s="160"/>
      <c r="AB66" s="160"/>
      <c r="AC66" s="160"/>
      <c r="AD66" s="160"/>
      <c r="AE66" s="160"/>
      <c r="AF66" s="160"/>
      <c r="AG66" s="160"/>
      <c r="AH66" s="160"/>
      <c r="AI66" s="160"/>
      <c r="AJ66" s="160"/>
      <c r="AK66" s="160"/>
      <c r="AL66" s="160"/>
      <c r="AM66" s="160"/>
      <c r="AN66" s="160"/>
      <c r="AO66" s="160"/>
      <c r="AP66" s="160"/>
      <c r="AQ66" s="160"/>
      <c r="AR66" s="160"/>
      <c r="AS66" s="160"/>
      <c r="AT66" s="160"/>
      <c r="AU66" s="160"/>
      <c r="AV66" s="160"/>
      <c r="AW66" s="160"/>
      <c r="AX66" s="160"/>
      <c r="AY66" s="160"/>
      <c r="AZ66" s="160"/>
      <c r="BA66" s="160"/>
      <c r="BB66" s="160"/>
      <c r="BC66" s="160"/>
      <c r="BD66" s="160"/>
      <c r="BE66" s="160"/>
      <c r="BF66" s="160"/>
      <c r="BG66" s="160"/>
      <c r="BH66" s="160"/>
      <c r="BI66" s="160"/>
      <c r="BJ66" s="160"/>
      <c r="BK66" s="160"/>
      <c r="BL66" s="160"/>
      <c r="BM66" s="160"/>
      <c r="BN66" s="160"/>
      <c r="BO66" s="160"/>
      <c r="BP66" s="160"/>
      <c r="BQ66" s="160"/>
      <c r="BR66" s="160"/>
      <c r="BS66" s="160"/>
      <c r="BT66" s="160"/>
      <c r="BU66" s="160"/>
      <c r="BV66" s="160"/>
      <c r="BW66" s="160"/>
      <c r="BX66" s="160"/>
      <c r="BY66" s="160"/>
      <c r="BZ66" s="160"/>
      <c r="CA66" s="160"/>
      <c r="CB66" s="160"/>
      <c r="CC66" s="160"/>
      <c r="CD66" s="160"/>
      <c r="CE66" s="160"/>
      <c r="CF66" s="160"/>
      <c r="CG66" s="160"/>
      <c r="CH66" s="160"/>
      <c r="CI66" s="160"/>
      <c r="CJ66" s="160"/>
      <c r="CK66" s="160"/>
      <c r="CL66" s="160"/>
      <c r="CM66" s="160"/>
      <c r="CN66" s="160"/>
      <c r="CO66" s="160"/>
      <c r="CP66" s="160"/>
      <c r="CQ66" s="160"/>
      <c r="CR66" s="160"/>
      <c r="CS66" s="160"/>
      <c r="CT66" s="160"/>
      <c r="CU66" s="160"/>
      <c r="CV66" s="160"/>
      <c r="CW66" s="160"/>
      <c r="CX66" s="160"/>
      <c r="CY66" s="160"/>
      <c r="CZ66" s="160"/>
      <c r="DM66" s="22"/>
    </row>
    <row r="67" spans="1:117" ht="13.5" customHeight="1" x14ac:dyDescent="0.25">
      <c r="A67" s="17"/>
      <c r="B67" s="160"/>
      <c r="C67" s="160"/>
      <c r="D67" s="160"/>
      <c r="E67" s="160"/>
      <c r="F67" s="160"/>
      <c r="G67" s="160"/>
      <c r="H67" s="160"/>
      <c r="I67" s="160"/>
      <c r="J67" s="160"/>
      <c r="K67" s="160"/>
      <c r="L67" s="160"/>
      <c r="M67" s="160"/>
      <c r="N67" s="160"/>
      <c r="O67" s="160"/>
      <c r="P67" s="160"/>
      <c r="Q67" s="160"/>
      <c r="R67" s="160"/>
      <c r="S67" s="160"/>
      <c r="T67" s="160"/>
      <c r="U67" s="160"/>
      <c r="V67" s="160"/>
      <c r="W67" s="160"/>
      <c r="X67" s="160"/>
      <c r="Y67" s="160"/>
      <c r="Z67" s="160"/>
      <c r="AA67" s="160"/>
      <c r="AB67" s="160"/>
      <c r="AC67" s="160"/>
      <c r="AD67" s="160"/>
      <c r="AE67" s="160"/>
      <c r="AF67" s="160"/>
      <c r="AG67" s="160"/>
      <c r="AH67" s="160"/>
      <c r="AI67" s="160"/>
      <c r="AJ67" s="160"/>
      <c r="AK67" s="160"/>
      <c r="AL67" s="160"/>
      <c r="AM67" s="160"/>
      <c r="AN67" s="160"/>
      <c r="AO67" s="160"/>
      <c r="AP67" s="160"/>
      <c r="AQ67" s="160"/>
      <c r="AR67" s="160"/>
      <c r="AS67" s="160"/>
      <c r="AT67" s="160"/>
      <c r="AU67" s="160"/>
      <c r="AV67" s="160"/>
      <c r="AW67" s="160"/>
      <c r="AX67" s="160"/>
      <c r="AY67" s="160"/>
      <c r="AZ67" s="160"/>
      <c r="BA67" s="160"/>
      <c r="BB67" s="160"/>
      <c r="BC67" s="160"/>
      <c r="BD67" s="160"/>
      <c r="BE67" s="160"/>
      <c r="BF67" s="160"/>
      <c r="BG67" s="160"/>
      <c r="BH67" s="160"/>
      <c r="BI67" s="160"/>
      <c r="BJ67" s="160"/>
      <c r="BK67" s="160"/>
      <c r="BL67" s="160"/>
      <c r="BM67" s="160"/>
      <c r="BN67" s="160"/>
      <c r="BO67" s="160"/>
      <c r="BP67" s="160"/>
      <c r="BQ67" s="160"/>
      <c r="BR67" s="160"/>
      <c r="BS67" s="160"/>
      <c r="BT67" s="160"/>
      <c r="BU67" s="160"/>
      <c r="BV67" s="160"/>
      <c r="BW67" s="160"/>
      <c r="BX67" s="160"/>
      <c r="BY67" s="160"/>
      <c r="BZ67" s="160"/>
      <c r="CA67" s="160"/>
      <c r="CB67" s="160"/>
      <c r="CC67" s="160"/>
      <c r="CD67" s="160"/>
      <c r="CE67" s="160"/>
      <c r="CF67" s="160"/>
      <c r="CG67" s="160"/>
      <c r="CH67" s="160"/>
      <c r="CI67" s="160"/>
      <c r="CJ67" s="160"/>
      <c r="CK67" s="160"/>
      <c r="CL67" s="160"/>
      <c r="CM67" s="160"/>
      <c r="CN67" s="160"/>
      <c r="CO67" s="160"/>
      <c r="CP67" s="160"/>
      <c r="CQ67" s="160"/>
      <c r="CR67" s="160"/>
      <c r="CS67" s="160"/>
      <c r="CT67" s="160"/>
      <c r="CU67" s="160"/>
      <c r="CV67" s="160"/>
      <c r="CW67" s="160"/>
      <c r="CX67" s="160"/>
      <c r="CY67" s="160"/>
      <c r="CZ67" s="160"/>
      <c r="DM67" s="22"/>
    </row>
    <row r="68" spans="1:117" ht="13.5" customHeight="1" x14ac:dyDescent="0.25">
      <c r="A68" s="17"/>
      <c r="B68" s="160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60"/>
      <c r="N68" s="160"/>
      <c r="O68" s="160"/>
      <c r="P68" s="160"/>
      <c r="Q68" s="160"/>
      <c r="R68" s="160"/>
      <c r="S68" s="160"/>
      <c r="T68" s="160"/>
      <c r="U68" s="160"/>
      <c r="V68" s="160"/>
      <c r="W68" s="160"/>
      <c r="X68" s="160"/>
      <c r="Y68" s="160"/>
      <c r="Z68" s="160"/>
      <c r="AA68" s="160"/>
      <c r="AB68" s="160"/>
      <c r="AC68" s="160"/>
      <c r="AD68" s="160"/>
      <c r="AE68" s="160"/>
      <c r="AF68" s="160"/>
      <c r="AG68" s="160"/>
      <c r="AH68" s="160"/>
      <c r="AI68" s="160"/>
      <c r="AJ68" s="160"/>
      <c r="AK68" s="160"/>
      <c r="AL68" s="160"/>
      <c r="AM68" s="160"/>
      <c r="AN68" s="160"/>
      <c r="AO68" s="160"/>
      <c r="AP68" s="160"/>
      <c r="AQ68" s="160"/>
      <c r="AR68" s="160"/>
      <c r="AS68" s="160"/>
      <c r="AT68" s="160"/>
      <c r="AU68" s="160"/>
      <c r="AV68" s="160"/>
      <c r="AW68" s="160"/>
      <c r="AX68" s="160"/>
      <c r="AY68" s="160"/>
      <c r="AZ68" s="160"/>
      <c r="BA68" s="160"/>
      <c r="BB68" s="160"/>
      <c r="BC68" s="160"/>
      <c r="BD68" s="160"/>
      <c r="BE68" s="160"/>
      <c r="BF68" s="160"/>
      <c r="BG68" s="160"/>
      <c r="BH68" s="160"/>
      <c r="BI68" s="160"/>
      <c r="BJ68" s="160"/>
      <c r="BK68" s="160"/>
      <c r="BL68" s="160"/>
      <c r="BM68" s="160"/>
      <c r="BN68" s="160"/>
      <c r="BO68" s="160"/>
      <c r="BP68" s="160"/>
      <c r="BQ68" s="160"/>
      <c r="BR68" s="160"/>
      <c r="BS68" s="160"/>
      <c r="BT68" s="160"/>
      <c r="BU68" s="160"/>
      <c r="BV68" s="160"/>
      <c r="BW68" s="160"/>
      <c r="BX68" s="160"/>
      <c r="BY68" s="160"/>
      <c r="BZ68" s="160"/>
      <c r="CA68" s="160"/>
      <c r="CB68" s="160"/>
      <c r="CC68" s="160"/>
      <c r="CD68" s="160"/>
      <c r="CE68" s="160"/>
      <c r="CF68" s="160"/>
      <c r="CG68" s="160"/>
      <c r="CH68" s="160"/>
      <c r="CI68" s="160"/>
      <c r="CJ68" s="160"/>
      <c r="CK68" s="160"/>
      <c r="CL68" s="160"/>
      <c r="CM68" s="160"/>
      <c r="CN68" s="160"/>
      <c r="CO68" s="160"/>
      <c r="CP68" s="160"/>
      <c r="CQ68" s="160"/>
      <c r="CR68" s="160"/>
      <c r="CS68" s="160"/>
      <c r="CT68" s="160"/>
      <c r="CU68" s="160"/>
      <c r="CV68" s="160"/>
      <c r="CW68" s="160"/>
      <c r="CX68" s="160"/>
      <c r="CY68" s="160"/>
      <c r="CZ68" s="160"/>
      <c r="DM68" s="22"/>
    </row>
    <row r="69" spans="1:117" ht="13.5" customHeight="1" x14ac:dyDescent="0.25">
      <c r="A69" s="17"/>
      <c r="B69" s="160"/>
      <c r="C69" s="160"/>
      <c r="D69" s="160"/>
      <c r="E69" s="160"/>
      <c r="F69" s="160"/>
      <c r="G69" s="160"/>
      <c r="H69" s="160"/>
      <c r="I69" s="160"/>
      <c r="J69" s="160"/>
      <c r="K69" s="160"/>
      <c r="L69" s="160"/>
      <c r="M69" s="160"/>
      <c r="N69" s="160"/>
      <c r="O69" s="160"/>
      <c r="P69" s="160"/>
      <c r="Q69" s="160"/>
      <c r="R69" s="160"/>
      <c r="S69" s="160"/>
      <c r="T69" s="160"/>
      <c r="U69" s="160"/>
      <c r="V69" s="160"/>
      <c r="W69" s="160"/>
      <c r="X69" s="160"/>
      <c r="Y69" s="160"/>
      <c r="Z69" s="160"/>
      <c r="AA69" s="160"/>
      <c r="AB69" s="160"/>
      <c r="AC69" s="160"/>
      <c r="AD69" s="160"/>
      <c r="AE69" s="160"/>
      <c r="AF69" s="160"/>
      <c r="AG69" s="160"/>
      <c r="AH69" s="160"/>
      <c r="AI69" s="160"/>
      <c r="AJ69" s="160"/>
      <c r="AK69" s="160"/>
      <c r="AL69" s="160"/>
      <c r="AM69" s="160"/>
      <c r="AN69" s="160"/>
      <c r="AO69" s="160"/>
      <c r="AP69" s="160"/>
      <c r="AQ69" s="160"/>
      <c r="AR69" s="160"/>
      <c r="AS69" s="160"/>
      <c r="AT69" s="160"/>
      <c r="AU69" s="160"/>
      <c r="AV69" s="160"/>
      <c r="AW69" s="160"/>
      <c r="AX69" s="160"/>
      <c r="AY69" s="160"/>
      <c r="AZ69" s="160"/>
      <c r="BA69" s="160"/>
      <c r="BB69" s="160"/>
      <c r="BC69" s="160"/>
      <c r="BD69" s="160"/>
      <c r="BE69" s="160"/>
      <c r="BF69" s="160"/>
      <c r="BG69" s="160"/>
      <c r="BH69" s="160"/>
      <c r="BI69" s="160"/>
      <c r="BJ69" s="160"/>
      <c r="BK69" s="160"/>
      <c r="BL69" s="160"/>
      <c r="BM69" s="160"/>
      <c r="BN69" s="160"/>
      <c r="BO69" s="160"/>
      <c r="BP69" s="160"/>
      <c r="BQ69" s="160"/>
      <c r="BR69" s="160"/>
      <c r="BS69" s="160"/>
      <c r="BT69" s="160"/>
      <c r="BU69" s="160"/>
      <c r="BV69" s="160"/>
      <c r="BW69" s="160"/>
      <c r="BX69" s="160"/>
      <c r="BY69" s="160"/>
      <c r="BZ69" s="160"/>
      <c r="CA69" s="160"/>
      <c r="CB69" s="160"/>
      <c r="CC69" s="160"/>
      <c r="CD69" s="160"/>
      <c r="CE69" s="160"/>
      <c r="CF69" s="160"/>
      <c r="CG69" s="160"/>
      <c r="CH69" s="160"/>
      <c r="CI69" s="160"/>
      <c r="CJ69" s="160"/>
      <c r="CK69" s="160"/>
      <c r="CL69" s="160"/>
      <c r="CM69" s="160"/>
      <c r="CN69" s="160"/>
      <c r="CO69" s="160"/>
      <c r="CP69" s="160"/>
      <c r="CQ69" s="160"/>
      <c r="CR69" s="160"/>
      <c r="CS69" s="160"/>
      <c r="CT69" s="160"/>
      <c r="CU69" s="160"/>
      <c r="CV69" s="160"/>
      <c r="CW69" s="160"/>
      <c r="CX69" s="160"/>
      <c r="CY69" s="160"/>
      <c r="CZ69" s="160"/>
      <c r="DM69" s="22"/>
    </row>
    <row r="70" spans="1:117" ht="13.5" customHeight="1" x14ac:dyDescent="0.25">
      <c r="A70" s="17"/>
      <c r="B70" s="160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  <c r="P70" s="160"/>
      <c r="Q70" s="160"/>
      <c r="R70" s="160"/>
      <c r="S70" s="160"/>
      <c r="T70" s="160"/>
      <c r="U70" s="160"/>
      <c r="V70" s="160"/>
      <c r="W70" s="160"/>
      <c r="X70" s="160"/>
      <c r="Y70" s="160"/>
      <c r="Z70" s="160"/>
      <c r="AA70" s="160"/>
      <c r="AB70" s="160"/>
      <c r="AC70" s="160"/>
      <c r="AD70" s="160"/>
      <c r="AE70" s="160"/>
      <c r="AF70" s="160"/>
      <c r="AG70" s="160"/>
      <c r="AH70" s="160"/>
      <c r="AI70" s="160"/>
      <c r="AJ70" s="160"/>
      <c r="AK70" s="160"/>
      <c r="AL70" s="160"/>
      <c r="AM70" s="160"/>
      <c r="AN70" s="160"/>
      <c r="AO70" s="160"/>
      <c r="AP70" s="160"/>
      <c r="AQ70" s="160"/>
      <c r="AR70" s="160"/>
      <c r="AS70" s="160"/>
      <c r="AT70" s="160"/>
      <c r="AU70" s="160"/>
      <c r="AV70" s="160"/>
      <c r="AW70" s="160"/>
      <c r="AX70" s="160"/>
      <c r="AY70" s="160"/>
      <c r="AZ70" s="160"/>
      <c r="BA70" s="160"/>
      <c r="BB70" s="160"/>
      <c r="BC70" s="160"/>
      <c r="BD70" s="160"/>
      <c r="BE70" s="160"/>
      <c r="BF70" s="160"/>
      <c r="BG70" s="160"/>
      <c r="BH70" s="160"/>
      <c r="BI70" s="160"/>
      <c r="BJ70" s="160"/>
      <c r="BK70" s="160"/>
      <c r="BL70" s="160"/>
      <c r="BM70" s="160"/>
      <c r="BN70" s="160"/>
      <c r="BO70" s="160"/>
      <c r="BP70" s="160"/>
      <c r="BQ70" s="160"/>
      <c r="BR70" s="160"/>
      <c r="BS70" s="160"/>
      <c r="BT70" s="160"/>
      <c r="BU70" s="160"/>
      <c r="BV70" s="160"/>
      <c r="BW70" s="160"/>
      <c r="BX70" s="160"/>
      <c r="BY70" s="160"/>
      <c r="BZ70" s="160"/>
      <c r="CA70" s="160"/>
      <c r="CB70" s="160"/>
      <c r="CC70" s="160"/>
      <c r="CD70" s="160"/>
      <c r="CE70" s="160"/>
      <c r="CF70" s="160"/>
      <c r="CG70" s="160"/>
      <c r="CH70" s="160"/>
      <c r="CI70" s="160"/>
      <c r="CJ70" s="160"/>
      <c r="CK70" s="160"/>
      <c r="CL70" s="160"/>
      <c r="CM70" s="160"/>
      <c r="CN70" s="160"/>
      <c r="CO70" s="160"/>
      <c r="CP70" s="160"/>
      <c r="CQ70" s="160"/>
      <c r="CR70" s="160"/>
      <c r="CS70" s="160"/>
      <c r="CT70" s="160"/>
      <c r="CU70" s="160"/>
      <c r="CV70" s="160"/>
      <c r="CW70" s="160"/>
      <c r="CX70" s="160"/>
      <c r="CY70" s="160"/>
      <c r="CZ70" s="160"/>
      <c r="DM70" s="22"/>
    </row>
    <row r="71" spans="1:117" ht="13.5" customHeight="1" x14ac:dyDescent="0.25">
      <c r="A71" s="17"/>
      <c r="B71" s="160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  <c r="P71" s="160"/>
      <c r="Q71" s="160"/>
      <c r="R71" s="160"/>
      <c r="S71" s="160"/>
      <c r="T71" s="160"/>
      <c r="U71" s="160"/>
      <c r="V71" s="160"/>
      <c r="W71" s="160"/>
      <c r="X71" s="160"/>
      <c r="Y71" s="160"/>
      <c r="Z71" s="160"/>
      <c r="AA71" s="160"/>
      <c r="AB71" s="160"/>
      <c r="AC71" s="160"/>
      <c r="AD71" s="160"/>
      <c r="AE71" s="160"/>
      <c r="AF71" s="160"/>
      <c r="AG71" s="160"/>
      <c r="AH71" s="160"/>
      <c r="AI71" s="160"/>
      <c r="AJ71" s="160"/>
      <c r="AK71" s="160"/>
      <c r="AL71" s="160"/>
      <c r="AM71" s="160"/>
      <c r="AN71" s="160"/>
      <c r="AO71" s="160"/>
      <c r="AP71" s="160"/>
      <c r="AQ71" s="160"/>
      <c r="AR71" s="160"/>
      <c r="AS71" s="160"/>
      <c r="AT71" s="160"/>
      <c r="AU71" s="160"/>
      <c r="AV71" s="160"/>
      <c r="AW71" s="160"/>
      <c r="AX71" s="160"/>
      <c r="AY71" s="160"/>
      <c r="AZ71" s="160"/>
      <c r="BA71" s="160"/>
      <c r="BB71" s="160"/>
      <c r="BC71" s="160"/>
      <c r="BD71" s="160"/>
      <c r="BE71" s="160"/>
      <c r="BF71" s="160"/>
      <c r="BG71" s="160"/>
      <c r="BH71" s="160"/>
      <c r="BI71" s="160"/>
      <c r="BJ71" s="160"/>
      <c r="BK71" s="160"/>
      <c r="BL71" s="160"/>
      <c r="BM71" s="160"/>
      <c r="BN71" s="160"/>
      <c r="BO71" s="160"/>
      <c r="BP71" s="160"/>
      <c r="BQ71" s="160"/>
      <c r="BR71" s="160"/>
      <c r="BS71" s="160"/>
      <c r="BT71" s="160"/>
      <c r="BU71" s="160"/>
      <c r="BV71" s="160"/>
      <c r="BW71" s="160"/>
      <c r="BX71" s="160"/>
      <c r="BY71" s="160"/>
      <c r="BZ71" s="160"/>
      <c r="CA71" s="160"/>
      <c r="CB71" s="160"/>
      <c r="CC71" s="160"/>
      <c r="CD71" s="160"/>
      <c r="CE71" s="160"/>
      <c r="CF71" s="160"/>
      <c r="CG71" s="160"/>
      <c r="CH71" s="160"/>
      <c r="CI71" s="160"/>
      <c r="CJ71" s="160"/>
      <c r="CK71" s="160"/>
      <c r="CL71" s="160"/>
      <c r="CM71" s="160"/>
      <c r="CN71" s="160"/>
      <c r="CO71" s="160"/>
      <c r="CP71" s="160"/>
      <c r="CQ71" s="160"/>
      <c r="CR71" s="160"/>
      <c r="CS71" s="160"/>
      <c r="CT71" s="160"/>
      <c r="CU71" s="160"/>
      <c r="CV71" s="160"/>
      <c r="CW71" s="160"/>
      <c r="CX71" s="160"/>
      <c r="CY71" s="160"/>
      <c r="CZ71" s="160"/>
      <c r="DM71" s="22"/>
    </row>
    <row r="72" spans="1:117" ht="13.8" thickBot="1" x14ac:dyDescent="0.3">
      <c r="A72" s="23"/>
      <c r="B72" s="161"/>
      <c r="C72" s="161"/>
      <c r="D72" s="161"/>
      <c r="E72" s="161"/>
      <c r="F72" s="161"/>
      <c r="G72" s="161"/>
      <c r="H72" s="161"/>
      <c r="I72" s="161"/>
      <c r="J72" s="161"/>
      <c r="K72" s="161"/>
      <c r="L72" s="161"/>
      <c r="M72" s="161"/>
      <c r="N72" s="161"/>
      <c r="O72" s="161"/>
      <c r="P72" s="161"/>
      <c r="Q72" s="161"/>
      <c r="R72" s="161"/>
      <c r="S72" s="161"/>
      <c r="T72" s="161"/>
      <c r="U72" s="161"/>
      <c r="V72" s="161"/>
      <c r="W72" s="161"/>
      <c r="X72" s="161"/>
      <c r="Y72" s="161"/>
      <c r="Z72" s="161"/>
      <c r="AA72" s="161"/>
      <c r="AB72" s="161"/>
      <c r="AC72" s="161"/>
      <c r="AD72" s="161"/>
      <c r="AE72" s="161"/>
      <c r="AF72" s="161"/>
      <c r="AG72" s="161"/>
      <c r="AH72" s="161"/>
      <c r="AI72" s="161"/>
      <c r="AJ72" s="161"/>
      <c r="AK72" s="161"/>
      <c r="AL72" s="161"/>
      <c r="AM72" s="161"/>
      <c r="AN72" s="161"/>
      <c r="AO72" s="161"/>
      <c r="AP72" s="161"/>
      <c r="AQ72" s="161"/>
      <c r="AR72" s="161"/>
      <c r="AS72" s="161"/>
      <c r="AT72" s="161"/>
      <c r="AU72" s="161"/>
      <c r="AV72" s="161"/>
      <c r="AW72" s="161"/>
      <c r="AX72" s="161"/>
      <c r="AY72" s="161"/>
      <c r="AZ72" s="161"/>
      <c r="BA72" s="161"/>
      <c r="BB72" s="161"/>
      <c r="BC72" s="161"/>
      <c r="BD72" s="161"/>
      <c r="BE72" s="161"/>
      <c r="BF72" s="161"/>
      <c r="BG72" s="161"/>
      <c r="BH72" s="161"/>
      <c r="BI72" s="161"/>
      <c r="BJ72" s="161"/>
      <c r="BK72" s="161"/>
      <c r="BL72" s="161"/>
      <c r="BM72" s="161"/>
      <c r="BN72" s="161"/>
      <c r="BO72" s="161"/>
      <c r="BP72" s="161"/>
      <c r="BQ72" s="161"/>
      <c r="BR72" s="161"/>
      <c r="BS72" s="161"/>
      <c r="BT72" s="161"/>
      <c r="BU72" s="161"/>
      <c r="BV72" s="161"/>
      <c r="BW72" s="161"/>
      <c r="BX72" s="161"/>
      <c r="BY72" s="161"/>
      <c r="BZ72" s="161"/>
      <c r="CA72" s="161"/>
      <c r="CB72" s="161"/>
      <c r="CC72" s="161"/>
      <c r="CD72" s="161"/>
      <c r="CE72" s="161"/>
      <c r="CF72" s="161"/>
      <c r="CG72" s="161"/>
      <c r="CH72" s="161"/>
      <c r="CI72" s="161"/>
      <c r="CJ72" s="161"/>
      <c r="CK72" s="161"/>
      <c r="CL72" s="161"/>
      <c r="CM72" s="161"/>
      <c r="CN72" s="161"/>
      <c r="CO72" s="161"/>
      <c r="CP72" s="161"/>
      <c r="CQ72" s="161"/>
      <c r="CR72" s="161"/>
      <c r="CS72" s="161"/>
      <c r="CT72" s="161"/>
      <c r="CU72" s="161"/>
      <c r="CV72" s="161"/>
      <c r="CW72" s="161"/>
      <c r="CX72" s="161"/>
      <c r="CY72" s="161"/>
      <c r="CZ72" s="161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5"/>
    </row>
    <row r="73" spans="1:117" ht="7.5" customHeight="1" x14ac:dyDescent="0.25"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</row>
  </sheetData>
  <mergeCells count="1241">
    <mergeCell ref="CN50:CR50"/>
    <mergeCell ref="CS50:CV50"/>
    <mergeCell ref="CW50:CY50"/>
    <mergeCell ref="CZ50:DB50"/>
    <mergeCell ref="DC50:DE50"/>
    <mergeCell ref="DF50:DG50"/>
    <mergeCell ref="DH50:DI50"/>
    <mergeCell ref="DJ50:DK50"/>
    <mergeCell ref="DL50:DM50"/>
    <mergeCell ref="CH47:CV47"/>
    <mergeCell ref="CH53:CV53"/>
    <mergeCell ref="A50:M50"/>
    <mergeCell ref="N50:P50"/>
    <mergeCell ref="Q50:S50"/>
    <mergeCell ref="T50:Y50"/>
    <mergeCell ref="Z50:AA50"/>
    <mergeCell ref="AB50:AC50"/>
    <mergeCell ref="AD50:AE50"/>
    <mergeCell ref="AF50:AG50"/>
    <mergeCell ref="AH50:AI50"/>
    <mergeCell ref="AJ50:AL50"/>
    <mergeCell ref="AM50:AN50"/>
    <mergeCell ref="AO50:AP50"/>
    <mergeCell ref="AQ50:AR50"/>
    <mergeCell ref="AS50:AT50"/>
    <mergeCell ref="AU50:AW50"/>
    <mergeCell ref="AX50:AZ50"/>
    <mergeCell ref="BA50:BC50"/>
    <mergeCell ref="BD50:BH50"/>
    <mergeCell ref="BI50:BK50"/>
    <mergeCell ref="BL50:BN50"/>
    <mergeCell ref="BO50:BQ50"/>
    <mergeCell ref="BR50:BT50"/>
    <mergeCell ref="BU50:BW50"/>
    <mergeCell ref="BX50:BY50"/>
    <mergeCell ref="BZ50:CA50"/>
    <mergeCell ref="CB50:CC50"/>
    <mergeCell ref="CD50:CE50"/>
    <mergeCell ref="CF50:CG50"/>
    <mergeCell ref="CH50:CJ50"/>
    <mergeCell ref="CK50:CM50"/>
    <mergeCell ref="BI30:BK30"/>
    <mergeCell ref="BL30:BN30"/>
    <mergeCell ref="BO30:BQ30"/>
    <mergeCell ref="BR30:BT30"/>
    <mergeCell ref="BU30:BW30"/>
    <mergeCell ref="BX30:BY30"/>
    <mergeCell ref="BZ30:CA30"/>
    <mergeCell ref="CB30:CC30"/>
    <mergeCell ref="CD30:CE30"/>
    <mergeCell ref="CF30:CG30"/>
    <mergeCell ref="CH30:CJ30"/>
    <mergeCell ref="CK30:CM30"/>
    <mergeCell ref="CS30:CV30"/>
    <mergeCell ref="CW30:CY30"/>
    <mergeCell ref="CH32:CV32"/>
    <mergeCell ref="CH37:CV37"/>
    <mergeCell ref="CH43:CV43"/>
    <mergeCell ref="A27:M27"/>
    <mergeCell ref="CH27:CJ27"/>
    <mergeCell ref="CK27:CM27"/>
    <mergeCell ref="CN27:CR27"/>
    <mergeCell ref="CS27:CV27"/>
    <mergeCell ref="CW27:CY27"/>
    <mergeCell ref="BA28:BC28"/>
    <mergeCell ref="BD28:BH28"/>
    <mergeCell ref="A29:M29"/>
    <mergeCell ref="BO29:BQ29"/>
    <mergeCell ref="BR29:BT29"/>
    <mergeCell ref="BU29:BW29"/>
    <mergeCell ref="CS29:CV29"/>
    <mergeCell ref="CW29:CY29"/>
    <mergeCell ref="A30:M30"/>
    <mergeCell ref="N30:P30"/>
    <mergeCell ref="Q30:S30"/>
    <mergeCell ref="T30:Y30"/>
    <mergeCell ref="Z30:AA30"/>
    <mergeCell ref="AB30:AC30"/>
    <mergeCell ref="AD30:AE30"/>
    <mergeCell ref="AF30:AG30"/>
    <mergeCell ref="AH30:AI30"/>
    <mergeCell ref="AJ30:AL30"/>
    <mergeCell ref="AM30:AN30"/>
    <mergeCell ref="AO30:AP30"/>
    <mergeCell ref="AQ30:AR30"/>
    <mergeCell ref="AS30:AT30"/>
    <mergeCell ref="AU30:AW30"/>
    <mergeCell ref="AX30:AZ30"/>
    <mergeCell ref="BA30:BC30"/>
    <mergeCell ref="BD30:BH30"/>
    <mergeCell ref="A11:M11"/>
    <mergeCell ref="N11:P11"/>
    <mergeCell ref="Q11:S11"/>
    <mergeCell ref="T11:Y11"/>
    <mergeCell ref="Z11:AA11"/>
    <mergeCell ref="AB11:AC11"/>
    <mergeCell ref="AD11:AE11"/>
    <mergeCell ref="AF11:AG11"/>
    <mergeCell ref="AH11:AI11"/>
    <mergeCell ref="AJ11:AL11"/>
    <mergeCell ref="AM11:AN11"/>
    <mergeCell ref="AO11:AP11"/>
    <mergeCell ref="AQ11:AR11"/>
    <mergeCell ref="AS11:AT11"/>
    <mergeCell ref="AU11:AW11"/>
    <mergeCell ref="AX11:AZ11"/>
    <mergeCell ref="CH11:CJ11"/>
    <mergeCell ref="CK11:CM11"/>
    <mergeCell ref="CN11:CR11"/>
    <mergeCell ref="CS11:CV11"/>
    <mergeCell ref="CW11:CY11"/>
    <mergeCell ref="CZ11:DB11"/>
    <mergeCell ref="DC11:DE11"/>
    <mergeCell ref="DF11:DG11"/>
    <mergeCell ref="DH11:DI11"/>
    <mergeCell ref="DJ11:DK11"/>
    <mergeCell ref="DL11:DM11"/>
    <mergeCell ref="BX52:BY52"/>
    <mergeCell ref="BZ52:CA52"/>
    <mergeCell ref="CB52:CC52"/>
    <mergeCell ref="A19:M19"/>
    <mergeCell ref="A21:M21"/>
    <mergeCell ref="CW43:CY43"/>
    <mergeCell ref="CZ43:DB43"/>
    <mergeCell ref="BX29:BY29"/>
    <mergeCell ref="BZ29:CA29"/>
    <mergeCell ref="CB29:CC29"/>
    <mergeCell ref="CD29:CE29"/>
    <mergeCell ref="CF29:CG29"/>
    <mergeCell ref="CH29:CJ29"/>
    <mergeCell ref="CK29:CM29"/>
    <mergeCell ref="CN29:CR29"/>
    <mergeCell ref="CN30:CR30"/>
    <mergeCell ref="CK31:CM31"/>
    <mergeCell ref="CN31:CR31"/>
    <mergeCell ref="CS31:CV31"/>
    <mergeCell ref="CW31:CY31"/>
    <mergeCell ref="CZ31:DB31"/>
    <mergeCell ref="CW32:CY32"/>
    <mergeCell ref="CZ32:DB32"/>
    <mergeCell ref="BI29:BK29"/>
    <mergeCell ref="BL29:BN29"/>
    <mergeCell ref="N52:P52"/>
    <mergeCell ref="Q52:S52"/>
    <mergeCell ref="T52:Y52"/>
    <mergeCell ref="DH29:DI29"/>
    <mergeCell ref="DJ29:DK29"/>
    <mergeCell ref="DL29:DM29"/>
    <mergeCell ref="CZ27:DB27"/>
    <mergeCell ref="DC27:DE27"/>
    <mergeCell ref="DF27:DG27"/>
    <mergeCell ref="CZ28:DB28"/>
    <mergeCell ref="DC28:DE28"/>
    <mergeCell ref="CZ29:DB29"/>
    <mergeCell ref="DC29:DE29"/>
    <mergeCell ref="DF29:DG29"/>
    <mergeCell ref="CZ30:DB30"/>
    <mergeCell ref="DC30:DE30"/>
    <mergeCell ref="DF30:DG30"/>
    <mergeCell ref="DH30:DI30"/>
    <mergeCell ref="DJ30:DK30"/>
    <mergeCell ref="DL30:DM30"/>
    <mergeCell ref="N29:P29"/>
    <mergeCell ref="Q29:S29"/>
    <mergeCell ref="T29:Y29"/>
    <mergeCell ref="Z29:AA29"/>
    <mergeCell ref="AB29:AC29"/>
    <mergeCell ref="AD29:AE29"/>
    <mergeCell ref="AF29:AG29"/>
    <mergeCell ref="AH29:AI29"/>
    <mergeCell ref="AJ29:AL29"/>
    <mergeCell ref="AM29:AN29"/>
    <mergeCell ref="AO29:AP29"/>
    <mergeCell ref="AQ29:AR29"/>
    <mergeCell ref="AS29:AT29"/>
    <mergeCell ref="AU29:AW29"/>
    <mergeCell ref="AX29:AZ29"/>
    <mergeCell ref="BA29:BC29"/>
    <mergeCell ref="BD29:BH29"/>
    <mergeCell ref="N27:P27"/>
    <mergeCell ref="Q27:S27"/>
    <mergeCell ref="T27:Y27"/>
    <mergeCell ref="Z27:AA27"/>
    <mergeCell ref="AB27:AC27"/>
    <mergeCell ref="AD27:AE27"/>
    <mergeCell ref="AF27:AG27"/>
    <mergeCell ref="AH27:AI27"/>
    <mergeCell ref="AJ27:AL27"/>
    <mergeCell ref="AM27:AN27"/>
    <mergeCell ref="AO27:AP27"/>
    <mergeCell ref="AQ27:AR27"/>
    <mergeCell ref="AS27:AT27"/>
    <mergeCell ref="AU27:AW27"/>
    <mergeCell ref="AX27:AZ27"/>
    <mergeCell ref="BA27:BC27"/>
    <mergeCell ref="BD27:BH27"/>
    <mergeCell ref="BI27:BK27"/>
    <mergeCell ref="BL27:BN27"/>
    <mergeCell ref="BO27:BQ27"/>
    <mergeCell ref="BR27:BT27"/>
    <mergeCell ref="BU27:BW27"/>
    <mergeCell ref="BX27:BY27"/>
    <mergeCell ref="BZ27:CA27"/>
    <mergeCell ref="CB27:CC27"/>
    <mergeCell ref="CD27:CE27"/>
    <mergeCell ref="CF27:CG27"/>
    <mergeCell ref="CW23:CY23"/>
    <mergeCell ref="CZ23:DB23"/>
    <mergeCell ref="CH23:CV23"/>
    <mergeCell ref="BR21:BT21"/>
    <mergeCell ref="BU21:BW21"/>
    <mergeCell ref="BX21:BY21"/>
    <mergeCell ref="BZ21:CA21"/>
    <mergeCell ref="DJ21:DK21"/>
    <mergeCell ref="BD22:BH22"/>
    <mergeCell ref="BI22:BK22"/>
    <mergeCell ref="CF19:CG19"/>
    <mergeCell ref="CH19:CJ19"/>
    <mergeCell ref="CK19:CM19"/>
    <mergeCell ref="CN19:CR19"/>
    <mergeCell ref="CS19:CV19"/>
    <mergeCell ref="CW19:CY19"/>
    <mergeCell ref="CZ19:DB19"/>
    <mergeCell ref="DC19:DE19"/>
    <mergeCell ref="DF19:DG19"/>
    <mergeCell ref="DH19:DI19"/>
    <mergeCell ref="DJ19:DK19"/>
    <mergeCell ref="DJ20:DK20"/>
    <mergeCell ref="DL21:DM21"/>
    <mergeCell ref="CN20:CR20"/>
    <mergeCell ref="CS20:CV20"/>
    <mergeCell ref="CW20:CY20"/>
    <mergeCell ref="CZ20:DB20"/>
    <mergeCell ref="DC20:DE20"/>
    <mergeCell ref="DF20:DG20"/>
    <mergeCell ref="DH20:DI20"/>
    <mergeCell ref="CB21:CC21"/>
    <mergeCell ref="CD21:CE21"/>
    <mergeCell ref="CF21:CG21"/>
    <mergeCell ref="CH21:CJ21"/>
    <mergeCell ref="CK21:CM21"/>
    <mergeCell ref="CN21:CR21"/>
    <mergeCell ref="CS21:CV21"/>
    <mergeCell ref="CW21:CY21"/>
    <mergeCell ref="CZ21:DB21"/>
    <mergeCell ref="DC21:DE21"/>
    <mergeCell ref="DF21:DG21"/>
    <mergeCell ref="DH21:DI21"/>
    <mergeCell ref="BU19:BW19"/>
    <mergeCell ref="BX19:BY19"/>
    <mergeCell ref="BZ19:CA19"/>
    <mergeCell ref="CB19:CC19"/>
    <mergeCell ref="CD19:CE19"/>
    <mergeCell ref="DL19:DM19"/>
    <mergeCell ref="N21:P21"/>
    <mergeCell ref="Q21:S21"/>
    <mergeCell ref="T21:Y21"/>
    <mergeCell ref="Z21:AA21"/>
    <mergeCell ref="AB21:AC21"/>
    <mergeCell ref="AD21:AE21"/>
    <mergeCell ref="AF21:AG21"/>
    <mergeCell ref="AH21:AI21"/>
    <mergeCell ref="AJ21:AL21"/>
    <mergeCell ref="AM21:AN21"/>
    <mergeCell ref="AO21:AP21"/>
    <mergeCell ref="AQ21:AR21"/>
    <mergeCell ref="AS21:AT21"/>
    <mergeCell ref="AU21:AW21"/>
    <mergeCell ref="AX21:AZ21"/>
    <mergeCell ref="BA21:BC21"/>
    <mergeCell ref="BD21:BH21"/>
    <mergeCell ref="BI21:BK21"/>
    <mergeCell ref="BL21:BN21"/>
    <mergeCell ref="BO21:BQ21"/>
    <mergeCell ref="CD20:CE20"/>
    <mergeCell ref="CF20:CG20"/>
    <mergeCell ref="CH20:CJ20"/>
    <mergeCell ref="CK20:CM20"/>
    <mergeCell ref="AB19:AC19"/>
    <mergeCell ref="AD19:AE19"/>
    <mergeCell ref="AF19:AG19"/>
    <mergeCell ref="AH19:AI19"/>
    <mergeCell ref="AJ19:AL19"/>
    <mergeCell ref="AM19:AN19"/>
    <mergeCell ref="AO19:AP19"/>
    <mergeCell ref="AQ19:AR19"/>
    <mergeCell ref="AS19:AT19"/>
    <mergeCell ref="AU19:AW19"/>
    <mergeCell ref="AX19:AZ19"/>
    <mergeCell ref="BA19:BC19"/>
    <mergeCell ref="BD19:BH19"/>
    <mergeCell ref="BI19:BK19"/>
    <mergeCell ref="BL19:BN19"/>
    <mergeCell ref="BO19:BQ19"/>
    <mergeCell ref="BR19:BT19"/>
    <mergeCell ref="CF26:CG26"/>
    <mergeCell ref="CH26:CJ26"/>
    <mergeCell ref="CK26:CM26"/>
    <mergeCell ref="CN26:CR26"/>
    <mergeCell ref="CS26:CV26"/>
    <mergeCell ref="CW26:CY26"/>
    <mergeCell ref="DF28:DG28"/>
    <mergeCell ref="DH28:DI28"/>
    <mergeCell ref="DJ28:DK28"/>
    <mergeCell ref="DL28:DM28"/>
    <mergeCell ref="DH27:DI27"/>
    <mergeCell ref="DJ27:DK27"/>
    <mergeCell ref="DL27:DM27"/>
    <mergeCell ref="DF26:DG26"/>
    <mergeCell ref="DH26:DI26"/>
    <mergeCell ref="DJ26:DK26"/>
    <mergeCell ref="DL26:DM26"/>
    <mergeCell ref="A28:M28"/>
    <mergeCell ref="N28:P28"/>
    <mergeCell ref="Q28:S28"/>
    <mergeCell ref="T28:Y28"/>
    <mergeCell ref="Z28:AA28"/>
    <mergeCell ref="AB28:AC28"/>
    <mergeCell ref="AD28:AE28"/>
    <mergeCell ref="AF28:AG28"/>
    <mergeCell ref="AH28:AI28"/>
    <mergeCell ref="AJ28:AL28"/>
    <mergeCell ref="AM28:AN28"/>
    <mergeCell ref="AO28:AP28"/>
    <mergeCell ref="AQ28:AR28"/>
    <mergeCell ref="AS28:AT28"/>
    <mergeCell ref="AU28:AW28"/>
    <mergeCell ref="AX28:AZ28"/>
    <mergeCell ref="BI28:BK28"/>
    <mergeCell ref="BL28:BN28"/>
    <mergeCell ref="BO28:BQ28"/>
    <mergeCell ref="BR28:BT28"/>
    <mergeCell ref="BU28:BW28"/>
    <mergeCell ref="BX28:BY28"/>
    <mergeCell ref="BZ28:CA28"/>
    <mergeCell ref="CB28:CC28"/>
    <mergeCell ref="CD28:CE28"/>
    <mergeCell ref="CF28:CG28"/>
    <mergeCell ref="CH28:CJ28"/>
    <mergeCell ref="CK28:CM28"/>
    <mergeCell ref="CN28:CR28"/>
    <mergeCell ref="CS28:CV28"/>
    <mergeCell ref="CW28:CY28"/>
    <mergeCell ref="BX26:BY26"/>
    <mergeCell ref="BZ26:CA26"/>
    <mergeCell ref="CB26:CC26"/>
    <mergeCell ref="CD26:CE26"/>
    <mergeCell ref="A26:M26"/>
    <mergeCell ref="N26:P26"/>
    <mergeCell ref="Q26:S26"/>
    <mergeCell ref="T26:Y26"/>
    <mergeCell ref="Z26:AA26"/>
    <mergeCell ref="AB26:AC26"/>
    <mergeCell ref="AD26:AE26"/>
    <mergeCell ref="AF26:AG26"/>
    <mergeCell ref="AH26:AI26"/>
    <mergeCell ref="AJ26:AL26"/>
    <mergeCell ref="AM26:AN26"/>
    <mergeCell ref="AO26:AP26"/>
    <mergeCell ref="AQ26:AR26"/>
    <mergeCell ref="AS26:AT26"/>
    <mergeCell ref="AU26:AW26"/>
    <mergeCell ref="AX26:AZ26"/>
    <mergeCell ref="BA26:BC26"/>
    <mergeCell ref="BD26:BH26"/>
    <mergeCell ref="BI26:BK26"/>
    <mergeCell ref="BL26:BN26"/>
    <mergeCell ref="BO26:BQ26"/>
    <mergeCell ref="BR26:BT26"/>
    <mergeCell ref="BU26:BW26"/>
    <mergeCell ref="CZ26:DB26"/>
    <mergeCell ref="DC26:DE26"/>
    <mergeCell ref="DF22:DG22"/>
    <mergeCell ref="DH22:DI22"/>
    <mergeCell ref="DJ22:DK22"/>
    <mergeCell ref="DL22:DM22"/>
    <mergeCell ref="BL22:BN22"/>
    <mergeCell ref="BO22:BQ22"/>
    <mergeCell ref="BR22:BT22"/>
    <mergeCell ref="BU22:BW22"/>
    <mergeCell ref="BX22:BY22"/>
    <mergeCell ref="BZ22:CA22"/>
    <mergeCell ref="CB22:CC22"/>
    <mergeCell ref="CF22:CG22"/>
    <mergeCell ref="CH22:CJ22"/>
    <mergeCell ref="CK22:CM22"/>
    <mergeCell ref="CN22:CR22"/>
    <mergeCell ref="CS22:CV22"/>
    <mergeCell ref="CW22:CY22"/>
    <mergeCell ref="CZ22:DB22"/>
    <mergeCell ref="DC22:DE22"/>
    <mergeCell ref="A22:M22"/>
    <mergeCell ref="N22:P22"/>
    <mergeCell ref="Q22:S22"/>
    <mergeCell ref="T22:Y22"/>
    <mergeCell ref="Z22:AA22"/>
    <mergeCell ref="AB22:AC22"/>
    <mergeCell ref="AD22:AE22"/>
    <mergeCell ref="AF22:AG22"/>
    <mergeCell ref="AH22:AI22"/>
    <mergeCell ref="AJ22:AL22"/>
    <mergeCell ref="AM22:AN22"/>
    <mergeCell ref="AO22:AP22"/>
    <mergeCell ref="AQ22:AR22"/>
    <mergeCell ref="AS22:AT22"/>
    <mergeCell ref="AU22:AW22"/>
    <mergeCell ref="AX22:AZ22"/>
    <mergeCell ref="BA22:BC22"/>
    <mergeCell ref="DL18:DM18"/>
    <mergeCell ref="A20:M20"/>
    <mergeCell ref="N20:P20"/>
    <mergeCell ref="Q20:S20"/>
    <mergeCell ref="T20:Y20"/>
    <mergeCell ref="Z20:AA20"/>
    <mergeCell ref="AB20:AC20"/>
    <mergeCell ref="AD20:AE20"/>
    <mergeCell ref="AF20:AG20"/>
    <mergeCell ref="AH20:AI20"/>
    <mergeCell ref="AJ20:AL20"/>
    <mergeCell ref="AM20:AN20"/>
    <mergeCell ref="AO20:AP20"/>
    <mergeCell ref="AQ20:AR20"/>
    <mergeCell ref="AS20:AT20"/>
    <mergeCell ref="AU20:AW20"/>
    <mergeCell ref="AX20:AZ20"/>
    <mergeCell ref="BA20:BC20"/>
    <mergeCell ref="BD20:BH20"/>
    <mergeCell ref="BI20:BK20"/>
    <mergeCell ref="BL20:BN20"/>
    <mergeCell ref="BO20:BQ20"/>
    <mergeCell ref="BR20:BT20"/>
    <mergeCell ref="BU20:BW20"/>
    <mergeCell ref="BX20:BY20"/>
    <mergeCell ref="BZ20:CA20"/>
    <mergeCell ref="CB20:CC20"/>
    <mergeCell ref="DL20:DM20"/>
    <mergeCell ref="N19:P19"/>
    <mergeCell ref="Q19:S19"/>
    <mergeCell ref="T19:Y19"/>
    <mergeCell ref="Z19:AA19"/>
    <mergeCell ref="BR18:BT18"/>
    <mergeCell ref="BU18:BW18"/>
    <mergeCell ref="BX18:BY18"/>
    <mergeCell ref="BZ18:CA18"/>
    <mergeCell ref="CB18:CC18"/>
    <mergeCell ref="CD18:CE18"/>
    <mergeCell ref="CF18:CG18"/>
    <mergeCell ref="CH18:CJ18"/>
    <mergeCell ref="CK18:CM18"/>
    <mergeCell ref="CN18:CR18"/>
    <mergeCell ref="CS18:CV18"/>
    <mergeCell ref="CW18:CY18"/>
    <mergeCell ref="CZ18:DB18"/>
    <mergeCell ref="DC18:DE18"/>
    <mergeCell ref="DF18:DG18"/>
    <mergeCell ref="DH18:DI18"/>
    <mergeCell ref="DJ18:DK18"/>
    <mergeCell ref="CH16:CJ16"/>
    <mergeCell ref="CK16:CM16"/>
    <mergeCell ref="CN16:CR16"/>
    <mergeCell ref="CS16:CV16"/>
    <mergeCell ref="CW16:CY16"/>
    <mergeCell ref="CZ16:DB16"/>
    <mergeCell ref="DC16:DE16"/>
    <mergeCell ref="DF16:DG16"/>
    <mergeCell ref="DH16:DI16"/>
    <mergeCell ref="DJ16:DK16"/>
    <mergeCell ref="DL16:DM16"/>
    <mergeCell ref="A18:M18"/>
    <mergeCell ref="N18:P18"/>
    <mergeCell ref="Q18:S18"/>
    <mergeCell ref="T18:Y18"/>
    <mergeCell ref="Z18:AA18"/>
    <mergeCell ref="AB18:AC18"/>
    <mergeCell ref="AD18:AE18"/>
    <mergeCell ref="AF18:AG18"/>
    <mergeCell ref="AH18:AI18"/>
    <mergeCell ref="AJ18:AL18"/>
    <mergeCell ref="AM18:AN18"/>
    <mergeCell ref="AO18:AP18"/>
    <mergeCell ref="AQ18:AR18"/>
    <mergeCell ref="AS18:AT18"/>
    <mergeCell ref="AU18:AW18"/>
    <mergeCell ref="AX18:AZ18"/>
    <mergeCell ref="BA18:BC18"/>
    <mergeCell ref="BD18:BH18"/>
    <mergeCell ref="BI18:BK18"/>
    <mergeCell ref="BL18:BN18"/>
    <mergeCell ref="BO18:BQ18"/>
    <mergeCell ref="DF15:DG15"/>
    <mergeCell ref="DH15:DI15"/>
    <mergeCell ref="DJ15:DK15"/>
    <mergeCell ref="DL15:DM15"/>
    <mergeCell ref="A16:M16"/>
    <mergeCell ref="N16:P16"/>
    <mergeCell ref="Q16:S16"/>
    <mergeCell ref="T16:Y16"/>
    <mergeCell ref="Z16:AA16"/>
    <mergeCell ref="AB16:AC16"/>
    <mergeCell ref="AD16:AE16"/>
    <mergeCell ref="AF16:AG16"/>
    <mergeCell ref="AH16:AI16"/>
    <mergeCell ref="AJ16:AL16"/>
    <mergeCell ref="AM16:AN16"/>
    <mergeCell ref="AO16:AP16"/>
    <mergeCell ref="AQ16:AR16"/>
    <mergeCell ref="AS16:AT16"/>
    <mergeCell ref="AU16:AW16"/>
    <mergeCell ref="AX16:AZ16"/>
    <mergeCell ref="BA16:BC16"/>
    <mergeCell ref="BD16:BH16"/>
    <mergeCell ref="BI16:BK16"/>
    <mergeCell ref="BL16:BN16"/>
    <mergeCell ref="BO16:BQ16"/>
    <mergeCell ref="BR16:BT16"/>
    <mergeCell ref="BU16:BW16"/>
    <mergeCell ref="BX16:BY16"/>
    <mergeCell ref="BZ16:CA16"/>
    <mergeCell ref="CB16:CC16"/>
    <mergeCell ref="CD16:CE16"/>
    <mergeCell ref="CF16:CG16"/>
    <mergeCell ref="BD15:BH15"/>
    <mergeCell ref="BI15:BK15"/>
    <mergeCell ref="BL15:BN15"/>
    <mergeCell ref="BO15:BQ15"/>
    <mergeCell ref="BR15:BT15"/>
    <mergeCell ref="BU15:BW15"/>
    <mergeCell ref="BX15:BY15"/>
    <mergeCell ref="BZ15:CA15"/>
    <mergeCell ref="CB15:CC15"/>
    <mergeCell ref="CD15:CE15"/>
    <mergeCell ref="CF15:CG15"/>
    <mergeCell ref="CH15:CJ15"/>
    <mergeCell ref="CK15:CM15"/>
    <mergeCell ref="CN15:CR15"/>
    <mergeCell ref="CS15:CV15"/>
    <mergeCell ref="CW15:CY15"/>
    <mergeCell ref="CZ15:DB15"/>
    <mergeCell ref="A15:M15"/>
    <mergeCell ref="N15:P15"/>
    <mergeCell ref="Q15:S15"/>
    <mergeCell ref="T15:Y15"/>
    <mergeCell ref="Z15:AA15"/>
    <mergeCell ref="AB15:AC15"/>
    <mergeCell ref="AD15:AE15"/>
    <mergeCell ref="AF15:AG15"/>
    <mergeCell ref="AH15:AI15"/>
    <mergeCell ref="AJ15:AL15"/>
    <mergeCell ref="AM15:AN15"/>
    <mergeCell ref="AO15:AP15"/>
    <mergeCell ref="AQ15:AR15"/>
    <mergeCell ref="AS15:AT15"/>
    <mergeCell ref="AU15:AW15"/>
    <mergeCell ref="AX15:AZ15"/>
    <mergeCell ref="BA15:BC15"/>
    <mergeCell ref="BD14:BH14"/>
    <mergeCell ref="BI14:BK14"/>
    <mergeCell ref="BL14:BN14"/>
    <mergeCell ref="BO14:BQ14"/>
    <mergeCell ref="BR14:BT14"/>
    <mergeCell ref="BU14:BW14"/>
    <mergeCell ref="BX14:BY14"/>
    <mergeCell ref="BZ14:CA14"/>
    <mergeCell ref="CB14:CC14"/>
    <mergeCell ref="CF14:CG14"/>
    <mergeCell ref="CH14:CJ14"/>
    <mergeCell ref="CK14:CM14"/>
    <mergeCell ref="CN14:CR14"/>
    <mergeCell ref="CS14:CV14"/>
    <mergeCell ref="CW14:CY14"/>
    <mergeCell ref="CZ14:DB14"/>
    <mergeCell ref="DC14:DE14"/>
    <mergeCell ref="CD14:CE14"/>
    <mergeCell ref="A14:M14"/>
    <mergeCell ref="N14:P14"/>
    <mergeCell ref="Q14:S14"/>
    <mergeCell ref="T14:Y14"/>
    <mergeCell ref="Z14:AA14"/>
    <mergeCell ref="AB14:AC14"/>
    <mergeCell ref="AD14:AE14"/>
    <mergeCell ref="AF14:AG14"/>
    <mergeCell ref="AH14:AI14"/>
    <mergeCell ref="AJ14:AL14"/>
    <mergeCell ref="AM14:AN14"/>
    <mergeCell ref="AO14:AP14"/>
    <mergeCell ref="AQ14:AR14"/>
    <mergeCell ref="AS14:AT14"/>
    <mergeCell ref="AU14:AW14"/>
    <mergeCell ref="AX14:AZ14"/>
    <mergeCell ref="BA14:BC14"/>
    <mergeCell ref="DF14:DG14"/>
    <mergeCell ref="DH14:DI14"/>
    <mergeCell ref="DJ14:DK14"/>
    <mergeCell ref="DL14:DM14"/>
    <mergeCell ref="DC15:DE15"/>
    <mergeCell ref="CB8:CC8"/>
    <mergeCell ref="CD8:CE8"/>
    <mergeCell ref="CB9:CC9"/>
    <mergeCell ref="CD9:CE9"/>
    <mergeCell ref="BA11:BC11"/>
    <mergeCell ref="BD11:BH11"/>
    <mergeCell ref="CD22:CE22"/>
    <mergeCell ref="B57:CZ72"/>
    <mergeCell ref="BR9:BT9"/>
    <mergeCell ref="BU9:BW9"/>
    <mergeCell ref="BX9:BY9"/>
    <mergeCell ref="BZ9:CA9"/>
    <mergeCell ref="CF9:CG9"/>
    <mergeCell ref="CF11:CG11"/>
    <mergeCell ref="BA10:BC10"/>
    <mergeCell ref="BD10:BH10"/>
    <mergeCell ref="BI10:BK10"/>
    <mergeCell ref="BL10:BN10"/>
    <mergeCell ref="BO10:BQ10"/>
    <mergeCell ref="BR10:BT10"/>
    <mergeCell ref="BU10:BW10"/>
    <mergeCell ref="BX10:BY10"/>
    <mergeCell ref="BZ10:CA10"/>
    <mergeCell ref="CB10:CC10"/>
    <mergeCell ref="CD10:CE10"/>
    <mergeCell ref="CF10:CG10"/>
    <mergeCell ref="BI11:BK11"/>
    <mergeCell ref="BL11:BN11"/>
    <mergeCell ref="BO11:BQ11"/>
    <mergeCell ref="BR11:BT11"/>
    <mergeCell ref="BU11:BW11"/>
    <mergeCell ref="BX11:BY11"/>
    <mergeCell ref="BZ11:CA11"/>
    <mergeCell ref="CB11:CC11"/>
    <mergeCell ref="CD11:CE11"/>
    <mergeCell ref="DJ8:DK8"/>
    <mergeCell ref="DL8:DM8"/>
    <mergeCell ref="A9:M9"/>
    <mergeCell ref="N9:P9"/>
    <mergeCell ref="Q9:S9"/>
    <mergeCell ref="T9:Y9"/>
    <mergeCell ref="Z9:AA9"/>
    <mergeCell ref="AB9:AC9"/>
    <mergeCell ref="AD9:AE9"/>
    <mergeCell ref="AF9:AG9"/>
    <mergeCell ref="CS8:CV8"/>
    <mergeCell ref="CW8:CY8"/>
    <mergeCell ref="CZ8:DB8"/>
    <mergeCell ref="DC8:DE8"/>
    <mergeCell ref="DF8:DG8"/>
    <mergeCell ref="DH8:DI8"/>
    <mergeCell ref="BX8:BY8"/>
    <mergeCell ref="BZ8:CA8"/>
    <mergeCell ref="CF8:CG8"/>
    <mergeCell ref="CH8:CJ8"/>
    <mergeCell ref="DC9:DE9"/>
    <mergeCell ref="DF9:DG9"/>
    <mergeCell ref="DH9:DI9"/>
    <mergeCell ref="DJ9:DK9"/>
    <mergeCell ref="DL9:DM9"/>
    <mergeCell ref="CH9:CJ9"/>
    <mergeCell ref="CK9:CM9"/>
    <mergeCell ref="CN9:CR9"/>
    <mergeCell ref="CS9:CV9"/>
    <mergeCell ref="CW9:CY9"/>
    <mergeCell ref="CZ9:DB9"/>
    <mergeCell ref="BO9:BQ9"/>
    <mergeCell ref="AQ8:AR8"/>
    <mergeCell ref="AS8:AT8"/>
    <mergeCell ref="AU8:AW8"/>
    <mergeCell ref="AX8:AZ8"/>
    <mergeCell ref="BA8:BC8"/>
    <mergeCell ref="AB8:AC8"/>
    <mergeCell ref="AD8:AE8"/>
    <mergeCell ref="AF8:AG8"/>
    <mergeCell ref="AH8:AI8"/>
    <mergeCell ref="AJ8:AL8"/>
    <mergeCell ref="AM8:AN8"/>
    <mergeCell ref="AU9:AW9"/>
    <mergeCell ref="AX9:AZ9"/>
    <mergeCell ref="BA9:BC9"/>
    <mergeCell ref="BD9:BH9"/>
    <mergeCell ref="BI9:BK9"/>
    <mergeCell ref="BL9:BN9"/>
    <mergeCell ref="AH9:AI9"/>
    <mergeCell ref="AJ9:AL9"/>
    <mergeCell ref="AM9:AN9"/>
    <mergeCell ref="AO9:AP9"/>
    <mergeCell ref="AQ9:AR9"/>
    <mergeCell ref="AS9:AT9"/>
    <mergeCell ref="DL7:DM7"/>
    <mergeCell ref="A8:M8"/>
    <mergeCell ref="N8:P8"/>
    <mergeCell ref="Q8:S8"/>
    <mergeCell ref="T8:Y8"/>
    <mergeCell ref="Z8:AA8"/>
    <mergeCell ref="CH7:CJ7"/>
    <mergeCell ref="CK7:CM7"/>
    <mergeCell ref="CN7:CR7"/>
    <mergeCell ref="CS7:CV7"/>
    <mergeCell ref="CW7:CY7"/>
    <mergeCell ref="CZ7:DB7"/>
    <mergeCell ref="BO7:BQ7"/>
    <mergeCell ref="BR7:BT7"/>
    <mergeCell ref="BU7:BW7"/>
    <mergeCell ref="BX7:BY7"/>
    <mergeCell ref="BZ7:CA7"/>
    <mergeCell ref="CF7:CG7"/>
    <mergeCell ref="A7:M7"/>
    <mergeCell ref="N7:P7"/>
    <mergeCell ref="Q7:S7"/>
    <mergeCell ref="T7:Y7"/>
    <mergeCell ref="Z7:AA7"/>
    <mergeCell ref="AB7:AC7"/>
    <mergeCell ref="AD7:AE7"/>
    <mergeCell ref="AF7:AG7"/>
    <mergeCell ref="AU7:AW7"/>
    <mergeCell ref="AX7:AZ7"/>
    <mergeCell ref="CK8:CM8"/>
    <mergeCell ref="CN8:CR8"/>
    <mergeCell ref="BD8:BH8"/>
    <mergeCell ref="BI8:BK8"/>
    <mergeCell ref="DC6:DE6"/>
    <mergeCell ref="BR6:BT6"/>
    <mergeCell ref="BU6:BW6"/>
    <mergeCell ref="BX6:BY6"/>
    <mergeCell ref="BZ6:CA6"/>
    <mergeCell ref="CF6:CG6"/>
    <mergeCell ref="CH6:CJ6"/>
    <mergeCell ref="AX6:AZ6"/>
    <mergeCell ref="BA6:BC6"/>
    <mergeCell ref="BD6:BH6"/>
    <mergeCell ref="BI6:BK6"/>
    <mergeCell ref="BL6:BN6"/>
    <mergeCell ref="BO6:BQ6"/>
    <mergeCell ref="DC7:DE7"/>
    <mergeCell ref="DF7:DG7"/>
    <mergeCell ref="DH7:DI7"/>
    <mergeCell ref="DJ7:DK7"/>
    <mergeCell ref="CB7:CC7"/>
    <mergeCell ref="CD7:CE7"/>
    <mergeCell ref="N2:CG3"/>
    <mergeCell ref="AJ6:AL6"/>
    <mergeCell ref="AM6:AN6"/>
    <mergeCell ref="AO6:AP6"/>
    <mergeCell ref="AQ6:AR6"/>
    <mergeCell ref="AS6:AT6"/>
    <mergeCell ref="AU6:AW6"/>
    <mergeCell ref="DH5:DM5"/>
    <mergeCell ref="A6:M6"/>
    <mergeCell ref="N6:P6"/>
    <mergeCell ref="Q6:S6"/>
    <mergeCell ref="T6:Y6"/>
    <mergeCell ref="Z6:AA6"/>
    <mergeCell ref="AB6:AC6"/>
    <mergeCell ref="AD6:AE6"/>
    <mergeCell ref="AF6:AG6"/>
    <mergeCell ref="AH6:AI6"/>
    <mergeCell ref="BX5:CG5"/>
    <mergeCell ref="CH5:CM5"/>
    <mergeCell ref="CN5:CR5"/>
    <mergeCell ref="CS5:CV5"/>
    <mergeCell ref="CW5:DB5"/>
    <mergeCell ref="DC5:DG5"/>
    <mergeCell ref="DF6:DG6"/>
    <mergeCell ref="DH6:DI6"/>
    <mergeCell ref="DJ6:DK6"/>
    <mergeCell ref="DL6:DM6"/>
    <mergeCell ref="CK6:CM6"/>
    <mergeCell ref="CN6:CR6"/>
    <mergeCell ref="CS6:CV6"/>
    <mergeCell ref="CW6:CY6"/>
    <mergeCell ref="CZ6:DB6"/>
    <mergeCell ref="CB6:CC6"/>
    <mergeCell ref="CD6:CE6"/>
    <mergeCell ref="A5:M5"/>
    <mergeCell ref="N5:Y5"/>
    <mergeCell ref="Z5:AZ5"/>
    <mergeCell ref="BA5:BN5"/>
    <mergeCell ref="BO5:BW5"/>
    <mergeCell ref="BA7:BC7"/>
    <mergeCell ref="BD7:BH7"/>
    <mergeCell ref="BI7:BK7"/>
    <mergeCell ref="BL7:BN7"/>
    <mergeCell ref="AH7:AI7"/>
    <mergeCell ref="AJ7:AL7"/>
    <mergeCell ref="AM7:AN7"/>
    <mergeCell ref="AO7:AP7"/>
    <mergeCell ref="AQ7:AR7"/>
    <mergeCell ref="AS7:AT7"/>
    <mergeCell ref="BL8:BN8"/>
    <mergeCell ref="BO8:BQ8"/>
    <mergeCell ref="BR8:BT8"/>
    <mergeCell ref="BU8:BW8"/>
    <mergeCell ref="AO8:AP8"/>
    <mergeCell ref="A17:M17"/>
    <mergeCell ref="N17:P17"/>
    <mergeCell ref="Q17:S17"/>
    <mergeCell ref="T17:Y17"/>
    <mergeCell ref="Z17:AA17"/>
    <mergeCell ref="AB17:AC17"/>
    <mergeCell ref="AD17:AE17"/>
    <mergeCell ref="AF17:AG17"/>
    <mergeCell ref="AH17:AI17"/>
    <mergeCell ref="AJ17:AL17"/>
    <mergeCell ref="AM17:AN17"/>
    <mergeCell ref="AO17:AP17"/>
    <mergeCell ref="AQ17:AR17"/>
    <mergeCell ref="AS17:AT17"/>
    <mergeCell ref="AU17:AW17"/>
    <mergeCell ref="AX17:AZ17"/>
    <mergeCell ref="BA17:BC17"/>
    <mergeCell ref="BD17:BH17"/>
    <mergeCell ref="BI17:BK17"/>
    <mergeCell ref="BL17:BN17"/>
    <mergeCell ref="BO17:BQ17"/>
    <mergeCell ref="BR17:BT17"/>
    <mergeCell ref="BU17:BW17"/>
    <mergeCell ref="BX17:BY17"/>
    <mergeCell ref="BZ17:CA17"/>
    <mergeCell ref="CB17:CC17"/>
    <mergeCell ref="CD17:CE17"/>
    <mergeCell ref="CF17:CG17"/>
    <mergeCell ref="CH17:CJ17"/>
    <mergeCell ref="CK17:CM17"/>
    <mergeCell ref="CN17:CR17"/>
    <mergeCell ref="CS17:CV17"/>
    <mergeCell ref="CW17:CY17"/>
    <mergeCell ref="CZ17:DB17"/>
    <mergeCell ref="DC17:DE17"/>
    <mergeCell ref="DF17:DG17"/>
    <mergeCell ref="DH17:DI17"/>
    <mergeCell ref="DJ17:DK17"/>
    <mergeCell ref="DL17:DM17"/>
    <mergeCell ref="A31:M31"/>
    <mergeCell ref="N31:P31"/>
    <mergeCell ref="Q31:S31"/>
    <mergeCell ref="T31:Y31"/>
    <mergeCell ref="Z31:AA31"/>
    <mergeCell ref="AB31:AC31"/>
    <mergeCell ref="AD31:AE31"/>
    <mergeCell ref="AF31:AG31"/>
    <mergeCell ref="AH31:AI31"/>
    <mergeCell ref="AJ31:AL31"/>
    <mergeCell ref="AM31:AN31"/>
    <mergeCell ref="AO31:AP31"/>
    <mergeCell ref="AQ31:AR31"/>
    <mergeCell ref="AS31:AT31"/>
    <mergeCell ref="AU31:AW31"/>
    <mergeCell ref="AX31:AZ31"/>
    <mergeCell ref="BA31:BC31"/>
    <mergeCell ref="BD31:BH31"/>
    <mergeCell ref="BI31:BK31"/>
    <mergeCell ref="BL31:BN31"/>
    <mergeCell ref="BO31:BQ31"/>
    <mergeCell ref="BR31:BT31"/>
    <mergeCell ref="BU31:BW31"/>
    <mergeCell ref="BX31:BY31"/>
    <mergeCell ref="BZ31:CA31"/>
    <mergeCell ref="CB31:CC31"/>
    <mergeCell ref="CD31:CE31"/>
    <mergeCell ref="CF31:CG31"/>
    <mergeCell ref="CH31:CJ31"/>
    <mergeCell ref="DC31:DE31"/>
    <mergeCell ref="DF31:DG31"/>
    <mergeCell ref="DH31:DI31"/>
    <mergeCell ref="DJ31:DK31"/>
    <mergeCell ref="DL31:DM31"/>
    <mergeCell ref="BD41:BH41"/>
    <mergeCell ref="BO41:BQ41"/>
    <mergeCell ref="BR41:BT41"/>
    <mergeCell ref="BX41:BY41"/>
    <mergeCell ref="BZ41:CA41"/>
    <mergeCell ref="CB41:CC41"/>
    <mergeCell ref="BD42:BH42"/>
    <mergeCell ref="BO42:BQ42"/>
    <mergeCell ref="BR42:BT42"/>
    <mergeCell ref="BX42:BY42"/>
    <mergeCell ref="BZ42:CA42"/>
    <mergeCell ref="CB42:CC42"/>
    <mergeCell ref="A35:M35"/>
    <mergeCell ref="N35:P35"/>
    <mergeCell ref="Q35:S35"/>
    <mergeCell ref="T35:Y35"/>
    <mergeCell ref="Z35:AA35"/>
    <mergeCell ref="AB35:AC35"/>
    <mergeCell ref="AD35:AE35"/>
    <mergeCell ref="AF35:AG35"/>
    <mergeCell ref="AH35:AI35"/>
    <mergeCell ref="AJ35:AL35"/>
    <mergeCell ref="AM35:AN35"/>
    <mergeCell ref="AO35:AP35"/>
    <mergeCell ref="AQ35:AR35"/>
    <mergeCell ref="AS35:AT35"/>
    <mergeCell ref="AU35:AW35"/>
    <mergeCell ref="AX35:AZ35"/>
    <mergeCell ref="BA35:BC35"/>
    <mergeCell ref="BD35:BH35"/>
    <mergeCell ref="BI35:BK35"/>
    <mergeCell ref="BL35:BN35"/>
    <mergeCell ref="BO35:BQ35"/>
    <mergeCell ref="BR35:BT35"/>
    <mergeCell ref="BU35:BW35"/>
    <mergeCell ref="BX35:BY35"/>
    <mergeCell ref="BZ35:CA35"/>
    <mergeCell ref="CB35:CC35"/>
    <mergeCell ref="CD35:CE35"/>
    <mergeCell ref="CF35:CG35"/>
    <mergeCell ref="CH35:CJ35"/>
    <mergeCell ref="CK35:CM35"/>
    <mergeCell ref="CN35:CR35"/>
    <mergeCell ref="CS35:CV35"/>
    <mergeCell ref="CW35:CY35"/>
    <mergeCell ref="CZ35:DB35"/>
    <mergeCell ref="DC35:DE35"/>
    <mergeCell ref="DF35:DG35"/>
    <mergeCell ref="DH35:DI35"/>
    <mergeCell ref="DJ35:DK35"/>
    <mergeCell ref="DL35:DM35"/>
    <mergeCell ref="A36:M36"/>
    <mergeCell ref="N36:P36"/>
    <mergeCell ref="Q36:S36"/>
    <mergeCell ref="T36:Y36"/>
    <mergeCell ref="Z36:AA36"/>
    <mergeCell ref="AB36:AC36"/>
    <mergeCell ref="AD36:AE36"/>
    <mergeCell ref="AF36:AG36"/>
    <mergeCell ref="AH36:AI36"/>
    <mergeCell ref="AJ36:AL36"/>
    <mergeCell ref="AM36:AN36"/>
    <mergeCell ref="AO36:AP36"/>
    <mergeCell ref="AQ36:AR36"/>
    <mergeCell ref="AS36:AT36"/>
    <mergeCell ref="AU36:AW36"/>
    <mergeCell ref="AX36:AZ36"/>
    <mergeCell ref="BA36:BC36"/>
    <mergeCell ref="BD36:BH36"/>
    <mergeCell ref="BI36:BK36"/>
    <mergeCell ref="BL36:BN36"/>
    <mergeCell ref="BO36:BQ36"/>
    <mergeCell ref="BR36:BT36"/>
    <mergeCell ref="BU36:BW36"/>
    <mergeCell ref="BX36:BY36"/>
    <mergeCell ref="BZ36:CA36"/>
    <mergeCell ref="CB36:CC36"/>
    <mergeCell ref="CD36:CE36"/>
    <mergeCell ref="CF36:CG36"/>
    <mergeCell ref="CH36:CJ36"/>
    <mergeCell ref="CK36:CM36"/>
    <mergeCell ref="CN36:CR36"/>
    <mergeCell ref="CS36:CV36"/>
    <mergeCell ref="CW36:CY36"/>
    <mergeCell ref="CZ36:DB36"/>
    <mergeCell ref="DC36:DE36"/>
    <mergeCell ref="DF36:DG36"/>
    <mergeCell ref="DH36:DI36"/>
    <mergeCell ref="DJ36:DK36"/>
    <mergeCell ref="DL36:DM36"/>
    <mergeCell ref="CW37:CY37"/>
    <mergeCell ref="CZ37:DB37"/>
    <mergeCell ref="A40:M40"/>
    <mergeCell ref="N40:P40"/>
    <mergeCell ref="Q40:S40"/>
    <mergeCell ref="T40:Y40"/>
    <mergeCell ref="Z40:AA40"/>
    <mergeCell ref="AB40:AC40"/>
    <mergeCell ref="AD40:AE40"/>
    <mergeCell ref="AF40:AG40"/>
    <mergeCell ref="AH40:AI40"/>
    <mergeCell ref="AJ40:AL40"/>
    <mergeCell ref="AM40:AN40"/>
    <mergeCell ref="AO40:AP40"/>
    <mergeCell ref="AQ40:AR40"/>
    <mergeCell ref="AS40:AT40"/>
    <mergeCell ref="AU40:AW40"/>
    <mergeCell ref="AX40:AZ40"/>
    <mergeCell ref="BA40:BC40"/>
    <mergeCell ref="BD40:BH40"/>
    <mergeCell ref="BI40:BK40"/>
    <mergeCell ref="BL40:BN40"/>
    <mergeCell ref="BO40:BQ40"/>
    <mergeCell ref="BR40:BT40"/>
    <mergeCell ref="BU40:BW40"/>
    <mergeCell ref="BX40:BY40"/>
    <mergeCell ref="BZ40:CA40"/>
    <mergeCell ref="CB40:CC40"/>
    <mergeCell ref="CD40:CE40"/>
    <mergeCell ref="CF40:CG40"/>
    <mergeCell ref="CH40:CJ40"/>
    <mergeCell ref="CK40:CM40"/>
    <mergeCell ref="CN40:CR40"/>
    <mergeCell ref="CS40:CV40"/>
    <mergeCell ref="CW40:CY40"/>
    <mergeCell ref="CZ40:DB40"/>
    <mergeCell ref="DC40:DE40"/>
    <mergeCell ref="DF40:DG40"/>
    <mergeCell ref="DH40:DI40"/>
    <mergeCell ref="DJ40:DK40"/>
    <mergeCell ref="DL40:DM40"/>
    <mergeCell ref="A41:M41"/>
    <mergeCell ref="N41:P41"/>
    <mergeCell ref="Q41:S41"/>
    <mergeCell ref="T41:Y41"/>
    <mergeCell ref="Z41:AA41"/>
    <mergeCell ref="AB41:AC41"/>
    <mergeCell ref="AD41:AE41"/>
    <mergeCell ref="AF41:AG41"/>
    <mergeCell ref="AH41:AI41"/>
    <mergeCell ref="AJ41:AL41"/>
    <mergeCell ref="AM41:AN41"/>
    <mergeCell ref="AO41:AP41"/>
    <mergeCell ref="AQ41:AR41"/>
    <mergeCell ref="AS41:AT41"/>
    <mergeCell ref="AU41:AW41"/>
    <mergeCell ref="AX41:AZ41"/>
    <mergeCell ref="BA41:BC41"/>
    <mergeCell ref="BI41:BK41"/>
    <mergeCell ref="BL41:BN41"/>
    <mergeCell ref="BU41:BW41"/>
    <mergeCell ref="CD41:CE41"/>
    <mergeCell ref="CF41:CG41"/>
    <mergeCell ref="CH41:CJ41"/>
    <mergeCell ref="CK41:CM41"/>
    <mergeCell ref="CN41:CR41"/>
    <mergeCell ref="CS41:CV41"/>
    <mergeCell ref="CW41:CY41"/>
    <mergeCell ref="CZ41:DB41"/>
    <mergeCell ref="DC41:DE41"/>
    <mergeCell ref="DF41:DG41"/>
    <mergeCell ref="DH41:DI41"/>
    <mergeCell ref="DJ41:DK41"/>
    <mergeCell ref="DL41:DM41"/>
    <mergeCell ref="A42:M42"/>
    <mergeCell ref="N42:P42"/>
    <mergeCell ref="Q42:S42"/>
    <mergeCell ref="T42:Y42"/>
    <mergeCell ref="Z42:AA42"/>
    <mergeCell ref="AB42:AC42"/>
    <mergeCell ref="AD42:AE42"/>
    <mergeCell ref="AF42:AG42"/>
    <mergeCell ref="AH42:AI42"/>
    <mergeCell ref="AJ42:AL42"/>
    <mergeCell ref="AM42:AN42"/>
    <mergeCell ref="AO42:AP42"/>
    <mergeCell ref="AQ42:AR42"/>
    <mergeCell ref="AS42:AT42"/>
    <mergeCell ref="AU42:AW42"/>
    <mergeCell ref="AX42:AZ42"/>
    <mergeCell ref="BA42:BC42"/>
    <mergeCell ref="BI42:BK42"/>
    <mergeCell ref="BL42:BN42"/>
    <mergeCell ref="BU42:BW42"/>
    <mergeCell ref="CD42:CE42"/>
    <mergeCell ref="CF42:CG42"/>
    <mergeCell ref="CH42:CJ42"/>
    <mergeCell ref="CK42:CM42"/>
    <mergeCell ref="CN42:CR42"/>
    <mergeCell ref="CS42:CV42"/>
    <mergeCell ref="CW42:CY42"/>
    <mergeCell ref="CZ42:DB42"/>
    <mergeCell ref="DC42:DE42"/>
    <mergeCell ref="DF42:DG42"/>
    <mergeCell ref="DH42:DI42"/>
    <mergeCell ref="DJ42:DK42"/>
    <mergeCell ref="DL42:DM42"/>
    <mergeCell ref="A46:M46"/>
    <mergeCell ref="N46:P46"/>
    <mergeCell ref="Q46:S46"/>
    <mergeCell ref="T46:Y46"/>
    <mergeCell ref="Z46:AA46"/>
    <mergeCell ref="AB46:AC46"/>
    <mergeCell ref="AD46:AE46"/>
    <mergeCell ref="AF46:AG46"/>
    <mergeCell ref="AH46:AI46"/>
    <mergeCell ref="AJ46:AL46"/>
    <mergeCell ref="AM46:AN46"/>
    <mergeCell ref="AO46:AP46"/>
    <mergeCell ref="AQ46:AR46"/>
    <mergeCell ref="AS46:AT46"/>
    <mergeCell ref="AU46:AW46"/>
    <mergeCell ref="AX46:AZ46"/>
    <mergeCell ref="BA46:BC46"/>
    <mergeCell ref="BD46:BH46"/>
    <mergeCell ref="BI46:BK46"/>
    <mergeCell ref="BL46:BN46"/>
    <mergeCell ref="BO46:BQ46"/>
    <mergeCell ref="BR46:BT46"/>
    <mergeCell ref="BU46:BW46"/>
    <mergeCell ref="BX46:BY46"/>
    <mergeCell ref="BZ46:CA46"/>
    <mergeCell ref="CB46:CC46"/>
    <mergeCell ref="CD46:CE46"/>
    <mergeCell ref="CF46:CG46"/>
    <mergeCell ref="CH46:CJ46"/>
    <mergeCell ref="CK46:CM46"/>
    <mergeCell ref="CN46:CR46"/>
    <mergeCell ref="CS46:CV46"/>
    <mergeCell ref="CW46:CY46"/>
    <mergeCell ref="CZ46:DB46"/>
    <mergeCell ref="DC46:DE46"/>
    <mergeCell ref="DF46:DG46"/>
    <mergeCell ref="DH46:DI46"/>
    <mergeCell ref="DJ46:DK46"/>
    <mergeCell ref="DL46:DM46"/>
    <mergeCell ref="CW47:CY47"/>
    <mergeCell ref="CZ47:DB47"/>
    <mergeCell ref="A51:M51"/>
    <mergeCell ref="N51:P51"/>
    <mergeCell ref="Q51:S51"/>
    <mergeCell ref="T51:Y51"/>
    <mergeCell ref="Z51:AA51"/>
    <mergeCell ref="AB51:AC51"/>
    <mergeCell ref="AD51:AE51"/>
    <mergeCell ref="AF51:AG51"/>
    <mergeCell ref="AH51:AI51"/>
    <mergeCell ref="AJ51:AL51"/>
    <mergeCell ref="AM51:AN51"/>
    <mergeCell ref="AO51:AP51"/>
    <mergeCell ref="AQ51:AR51"/>
    <mergeCell ref="AS51:AT51"/>
    <mergeCell ref="AU51:AW51"/>
    <mergeCell ref="AX51:AZ51"/>
    <mergeCell ref="BA51:BC51"/>
    <mergeCell ref="BD51:BH51"/>
    <mergeCell ref="BI51:BK51"/>
    <mergeCell ref="BL51:BN51"/>
    <mergeCell ref="BO51:BQ51"/>
    <mergeCell ref="BR51:BT51"/>
    <mergeCell ref="BU51:BW51"/>
    <mergeCell ref="BX51:BY51"/>
    <mergeCell ref="BZ51:CA51"/>
    <mergeCell ref="CB51:CC51"/>
    <mergeCell ref="CD51:CE51"/>
    <mergeCell ref="CF51:CG51"/>
    <mergeCell ref="CH51:CJ51"/>
    <mergeCell ref="CK51:CM51"/>
    <mergeCell ref="CN51:CR51"/>
    <mergeCell ref="CS51:CV51"/>
    <mergeCell ref="CW51:CY51"/>
    <mergeCell ref="CZ51:DB51"/>
    <mergeCell ref="DC51:DE51"/>
    <mergeCell ref="DF51:DG51"/>
    <mergeCell ref="DH51:DI51"/>
    <mergeCell ref="DJ51:DK51"/>
    <mergeCell ref="DL51:DM51"/>
    <mergeCell ref="A52:M52"/>
    <mergeCell ref="Z52:AA52"/>
    <mergeCell ref="AB52:AC52"/>
    <mergeCell ref="AD52:AE52"/>
    <mergeCell ref="AF52:AG52"/>
    <mergeCell ref="AH52:AI52"/>
    <mergeCell ref="AJ52:AL52"/>
    <mergeCell ref="AM52:AN52"/>
    <mergeCell ref="AO52:AP52"/>
    <mergeCell ref="AQ52:AR52"/>
    <mergeCell ref="AS52:AT52"/>
    <mergeCell ref="AU52:AW52"/>
    <mergeCell ref="AX52:AZ52"/>
    <mergeCell ref="BA52:BC52"/>
    <mergeCell ref="BD52:BH52"/>
    <mergeCell ref="BI52:BK52"/>
    <mergeCell ref="BL52:BN52"/>
    <mergeCell ref="BO52:BQ52"/>
    <mergeCell ref="BR52:BT52"/>
    <mergeCell ref="BU52:BW52"/>
    <mergeCell ref="CD52:CE52"/>
    <mergeCell ref="CF52:CG52"/>
    <mergeCell ref="CH52:CJ52"/>
    <mergeCell ref="CK52:CM52"/>
    <mergeCell ref="CN52:CR52"/>
    <mergeCell ref="CS52:CV52"/>
    <mergeCell ref="CW52:CY52"/>
    <mergeCell ref="CZ52:DB52"/>
    <mergeCell ref="DC52:DE52"/>
    <mergeCell ref="DF52:DG52"/>
    <mergeCell ref="DH52:DI52"/>
    <mergeCell ref="DJ52:DK52"/>
    <mergeCell ref="DL52:DM52"/>
    <mergeCell ref="CW53:CY53"/>
    <mergeCell ref="CZ53:DB53"/>
    <mergeCell ref="A10:M10"/>
    <mergeCell ref="N10:P10"/>
    <mergeCell ref="Q10:S10"/>
    <mergeCell ref="T10:Y10"/>
    <mergeCell ref="Z10:AA10"/>
    <mergeCell ref="AB10:AC10"/>
    <mergeCell ref="AD10:AE10"/>
    <mergeCell ref="AF10:AG10"/>
    <mergeCell ref="AH10:AI10"/>
    <mergeCell ref="AJ10:AL10"/>
    <mergeCell ref="AM10:AN10"/>
    <mergeCell ref="AO10:AP10"/>
    <mergeCell ref="AQ10:AR10"/>
    <mergeCell ref="AS10:AT10"/>
    <mergeCell ref="AU10:AW10"/>
    <mergeCell ref="AX10:AZ10"/>
    <mergeCell ref="CH10:CJ10"/>
    <mergeCell ref="CK10:CM10"/>
    <mergeCell ref="CN10:CR10"/>
    <mergeCell ref="CS10:CV10"/>
    <mergeCell ref="CW10:CY10"/>
    <mergeCell ref="CZ10:DB10"/>
    <mergeCell ref="DC10:DE10"/>
    <mergeCell ref="DF10:DG10"/>
    <mergeCell ref="DH10:DI10"/>
    <mergeCell ref="DJ10:DK10"/>
    <mergeCell ref="DL10:DM10"/>
    <mergeCell ref="A12:M12"/>
    <mergeCell ref="N12:P12"/>
    <mergeCell ref="Q12:S12"/>
    <mergeCell ref="T12:Y12"/>
    <mergeCell ref="Z12:AA12"/>
    <mergeCell ref="AB12:AC12"/>
    <mergeCell ref="AD12:AE12"/>
    <mergeCell ref="AF12:AG12"/>
    <mergeCell ref="AH12:AI12"/>
    <mergeCell ref="AJ12:AL12"/>
    <mergeCell ref="AM12:AN12"/>
    <mergeCell ref="AO12:AP12"/>
    <mergeCell ref="AQ12:AR12"/>
    <mergeCell ref="AS12:AT12"/>
    <mergeCell ref="AU12:AW12"/>
    <mergeCell ref="AX12:AZ12"/>
    <mergeCell ref="BA12:BC12"/>
    <mergeCell ref="BD12:BH12"/>
    <mergeCell ref="BI12:BK12"/>
    <mergeCell ref="BL12:BN12"/>
    <mergeCell ref="BO12:BQ12"/>
    <mergeCell ref="BR12:BT12"/>
    <mergeCell ref="BU12:BW12"/>
    <mergeCell ref="BX12:BY12"/>
    <mergeCell ref="BZ12:CA12"/>
    <mergeCell ref="CB12:CC12"/>
    <mergeCell ref="CD12:CE12"/>
    <mergeCell ref="CF12:CG12"/>
    <mergeCell ref="CH12:CJ12"/>
    <mergeCell ref="CK12:CM12"/>
    <mergeCell ref="CN12:CR12"/>
    <mergeCell ref="CS12:CV12"/>
    <mergeCell ref="CW12:CY12"/>
    <mergeCell ref="CZ12:DB12"/>
    <mergeCell ref="DC12:DE12"/>
    <mergeCell ref="DF12:DG12"/>
    <mergeCell ref="DH12:DI12"/>
    <mergeCell ref="DJ12:DK12"/>
    <mergeCell ref="DL12:DM12"/>
  </mergeCells>
  <phoneticPr fontId="23" type="noConversion"/>
  <printOptions horizontalCentered="1"/>
  <pageMargins left="0.98425196850393704" right="0.39370078740157483" top="0.39370078740157483" bottom="0.39370078740157483" header="0.31496062992125984" footer="0.31496062992125984"/>
  <pageSetup paperSize="8" scale="6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5"/>
  <sheetViews>
    <sheetView view="pageBreakPreview" zoomScale="115" zoomScaleNormal="130" zoomScaleSheetLayoutView="115" workbookViewId="0">
      <selection activeCell="C17" sqref="C17"/>
    </sheetView>
  </sheetViews>
  <sheetFormatPr defaultColWidth="9.109375" defaultRowHeight="7.8" x14ac:dyDescent="0.15"/>
  <cols>
    <col min="1" max="5" width="13.6640625" style="28" customWidth="1"/>
    <col min="6" max="6" width="12.5546875" style="28" customWidth="1"/>
    <col min="7" max="7" width="6.44140625" style="28" customWidth="1"/>
    <col min="8" max="8" width="9.33203125" style="28" customWidth="1"/>
    <col min="9" max="9" width="14.33203125" style="28" customWidth="1"/>
    <col min="10" max="10" width="8.88671875" style="28" customWidth="1"/>
    <col min="11" max="11" width="20.33203125" style="28" customWidth="1"/>
    <col min="12" max="12" width="30.6640625" style="28" customWidth="1"/>
    <col min="13" max="16384" width="9.109375" style="28"/>
  </cols>
  <sheetData>
    <row r="1" spans="1:18" s="32" customFormat="1" ht="24" customHeight="1" thickBot="1" x14ac:dyDescent="0.3">
      <c r="A1" s="162" t="s">
        <v>70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4"/>
      <c r="M1" s="26"/>
      <c r="N1" s="26"/>
      <c r="O1" s="26"/>
      <c r="P1" s="26"/>
      <c r="Q1" s="26"/>
      <c r="R1" s="26"/>
    </row>
    <row r="2" spans="1:18" s="31" customFormat="1" ht="46.5" customHeight="1" thickBot="1" x14ac:dyDescent="0.25">
      <c r="A2" s="362" t="s">
        <v>56</v>
      </c>
      <c r="B2" s="363" t="s">
        <v>57</v>
      </c>
      <c r="C2" s="364" t="s">
        <v>58</v>
      </c>
      <c r="D2" s="363" t="s">
        <v>14</v>
      </c>
      <c r="E2" s="363" t="s">
        <v>15</v>
      </c>
      <c r="F2" s="364" t="s">
        <v>59</v>
      </c>
      <c r="G2" s="364" t="s">
        <v>60</v>
      </c>
      <c r="H2" s="364" t="s">
        <v>61</v>
      </c>
      <c r="I2" s="364" t="s">
        <v>62</v>
      </c>
      <c r="J2" s="364" t="s">
        <v>63</v>
      </c>
      <c r="K2" s="364" t="s">
        <v>64</v>
      </c>
      <c r="L2" s="365" t="s">
        <v>65</v>
      </c>
    </row>
    <row r="3" spans="1:18" s="29" customFormat="1" ht="9.9" customHeight="1" x14ac:dyDescent="0.2">
      <c r="A3" s="358" t="s">
        <v>193</v>
      </c>
      <c r="B3" s="359" t="s">
        <v>173</v>
      </c>
      <c r="C3" s="360" t="s">
        <v>151</v>
      </c>
      <c r="D3" s="366" t="s">
        <v>194</v>
      </c>
      <c r="E3" s="366" t="s">
        <v>66</v>
      </c>
      <c r="F3" s="360">
        <v>14.4</v>
      </c>
      <c r="G3" s="361">
        <f t="shared" ref="G3:G12" si="0">((F3/2)^2)*PI()</f>
        <v>162.86016316209489</v>
      </c>
      <c r="H3" s="361">
        <f t="shared" ref="H3:H12" si="1">(((F3/25.4)/2)^2)*PI()</f>
        <v>0.25243375776876259</v>
      </c>
      <c r="I3" s="332">
        <v>18</v>
      </c>
      <c r="J3" s="333">
        <v>4</v>
      </c>
      <c r="K3" s="334">
        <f>(SUM(H3:H12)/(((J3/2)^2)*PI()))*100</f>
        <v>19.478888957777915</v>
      </c>
      <c r="L3" s="335"/>
      <c r="N3" s="30"/>
    </row>
    <row r="4" spans="1:18" s="29" customFormat="1" ht="9.9" customHeight="1" x14ac:dyDescent="0.2">
      <c r="A4" s="329"/>
      <c r="B4" s="330"/>
      <c r="C4" s="187" t="s">
        <v>74</v>
      </c>
      <c r="D4" s="366"/>
      <c r="E4" s="366"/>
      <c r="F4" s="187">
        <v>10.6</v>
      </c>
      <c r="G4" s="331">
        <f t="shared" ref="G4:G7" si="2">((F4/2)^2)*PI()</f>
        <v>88.247337639337289</v>
      </c>
      <c r="H4" s="331">
        <f t="shared" ref="H4:H7" si="3">(((F4/25.4)/2)^2)*PI()</f>
        <v>0.13678364690826664</v>
      </c>
      <c r="I4" s="332"/>
      <c r="J4" s="333"/>
      <c r="K4" s="334"/>
      <c r="L4" s="335"/>
      <c r="N4" s="30"/>
    </row>
    <row r="5" spans="1:18" s="29" customFormat="1" ht="9.9" customHeight="1" x14ac:dyDescent="0.2">
      <c r="A5" s="329"/>
      <c r="B5" s="330"/>
      <c r="C5" s="187" t="s">
        <v>93</v>
      </c>
      <c r="D5" s="366"/>
      <c r="E5" s="366"/>
      <c r="F5" s="187">
        <v>10.6</v>
      </c>
      <c r="G5" s="331">
        <f t="shared" si="2"/>
        <v>88.247337639337289</v>
      </c>
      <c r="H5" s="331">
        <f t="shared" si="3"/>
        <v>0.13678364690826664</v>
      </c>
      <c r="I5" s="332"/>
      <c r="J5" s="333"/>
      <c r="K5" s="334"/>
      <c r="L5" s="335"/>
      <c r="N5" s="30"/>
    </row>
    <row r="6" spans="1:18" s="29" customFormat="1" ht="9.9" customHeight="1" x14ac:dyDescent="0.2">
      <c r="A6" s="329"/>
      <c r="B6" s="330"/>
      <c r="C6" s="187" t="s">
        <v>136</v>
      </c>
      <c r="D6" s="366"/>
      <c r="E6" s="366"/>
      <c r="F6" s="187">
        <v>10.6</v>
      </c>
      <c r="G6" s="331">
        <f t="shared" si="2"/>
        <v>88.247337639337289</v>
      </c>
      <c r="H6" s="331">
        <f t="shared" si="3"/>
        <v>0.13678364690826664</v>
      </c>
      <c r="I6" s="332"/>
      <c r="J6" s="333"/>
      <c r="K6" s="334"/>
      <c r="L6" s="335"/>
      <c r="N6" s="30"/>
    </row>
    <row r="7" spans="1:18" s="29" customFormat="1" ht="9.9" customHeight="1" x14ac:dyDescent="0.2">
      <c r="A7" s="329"/>
      <c r="B7" s="330"/>
      <c r="C7" s="187" t="s">
        <v>156</v>
      </c>
      <c r="D7" s="366"/>
      <c r="E7" s="366"/>
      <c r="F7" s="187">
        <v>10.6</v>
      </c>
      <c r="G7" s="331">
        <f t="shared" si="2"/>
        <v>88.247337639337289</v>
      </c>
      <c r="H7" s="331">
        <f t="shared" si="3"/>
        <v>0.13678364690826664</v>
      </c>
      <c r="I7" s="332"/>
      <c r="J7" s="333"/>
      <c r="K7" s="334"/>
      <c r="L7" s="335"/>
      <c r="N7" s="30"/>
    </row>
    <row r="8" spans="1:18" s="29" customFormat="1" ht="9.9" customHeight="1" x14ac:dyDescent="0.2">
      <c r="A8" s="329"/>
      <c r="B8" s="330"/>
      <c r="C8" s="187" t="s">
        <v>161</v>
      </c>
      <c r="D8" s="366"/>
      <c r="E8" s="366"/>
      <c r="F8" s="187">
        <v>10.6</v>
      </c>
      <c r="G8" s="331">
        <f t="shared" si="0"/>
        <v>88.247337639337289</v>
      </c>
      <c r="H8" s="331">
        <f t="shared" si="1"/>
        <v>0.13678364690826664</v>
      </c>
      <c r="I8" s="336"/>
      <c r="J8" s="337"/>
      <c r="K8" s="338"/>
      <c r="L8" s="339"/>
      <c r="N8" s="30"/>
    </row>
    <row r="9" spans="1:18" s="29" customFormat="1" ht="9.9" customHeight="1" x14ac:dyDescent="0.2">
      <c r="A9" s="329"/>
      <c r="B9" s="330"/>
      <c r="C9" s="187" t="s">
        <v>119</v>
      </c>
      <c r="D9" s="366"/>
      <c r="E9" s="366"/>
      <c r="F9" s="187">
        <v>25.3</v>
      </c>
      <c r="G9" s="331">
        <f t="shared" si="0"/>
        <v>502.72551040907268</v>
      </c>
      <c r="H9" s="331">
        <f t="shared" si="1"/>
        <v>0.77922609958626199</v>
      </c>
      <c r="I9" s="336"/>
      <c r="J9" s="337"/>
      <c r="K9" s="338"/>
      <c r="L9" s="339"/>
      <c r="N9" s="30"/>
    </row>
    <row r="10" spans="1:18" s="29" customFormat="1" ht="9.9" customHeight="1" x14ac:dyDescent="0.2">
      <c r="A10" s="329"/>
      <c r="B10" s="330"/>
      <c r="C10" s="187" t="s">
        <v>174</v>
      </c>
      <c r="D10" s="366"/>
      <c r="E10" s="366"/>
      <c r="F10" s="187">
        <v>19.3</v>
      </c>
      <c r="G10" s="331">
        <f t="shared" si="0"/>
        <v>292.55296188391554</v>
      </c>
      <c r="H10" s="331">
        <f t="shared" si="1"/>
        <v>0.45345799783606483</v>
      </c>
      <c r="I10" s="336"/>
      <c r="J10" s="337"/>
      <c r="K10" s="338"/>
      <c r="L10" s="339"/>
      <c r="N10" s="30"/>
    </row>
    <row r="11" spans="1:18" s="29" customFormat="1" ht="9.9" customHeight="1" x14ac:dyDescent="0.2">
      <c r="A11" s="329"/>
      <c r="B11" s="330"/>
      <c r="C11" s="187" t="s">
        <v>133</v>
      </c>
      <c r="D11" s="366"/>
      <c r="E11" s="366"/>
      <c r="F11" s="187">
        <v>10.7</v>
      </c>
      <c r="G11" s="331">
        <f t="shared" si="0"/>
        <v>89.920235727373836</v>
      </c>
      <c r="H11" s="331">
        <f t="shared" si="1"/>
        <v>0.13937664413071771</v>
      </c>
      <c r="I11" s="336"/>
      <c r="J11" s="337"/>
      <c r="K11" s="338"/>
      <c r="L11" s="339"/>
      <c r="N11" s="30"/>
    </row>
    <row r="12" spans="1:18" s="29" customFormat="1" ht="9.9" customHeight="1" x14ac:dyDescent="0.2">
      <c r="A12" s="329"/>
      <c r="B12" s="330"/>
      <c r="C12" s="187" t="s">
        <v>162</v>
      </c>
      <c r="D12" s="359"/>
      <c r="E12" s="359"/>
      <c r="F12" s="187">
        <v>10.7</v>
      </c>
      <c r="G12" s="331">
        <f t="shared" si="0"/>
        <v>89.920235727373836</v>
      </c>
      <c r="H12" s="331">
        <f t="shared" si="1"/>
        <v>0.13937664413071771</v>
      </c>
      <c r="I12" s="336"/>
      <c r="J12" s="337"/>
      <c r="K12" s="338"/>
      <c r="L12" s="339"/>
      <c r="N12" s="30"/>
    </row>
    <row r="13" spans="1:18" s="29" customFormat="1" ht="9.9" customHeight="1" x14ac:dyDescent="0.2">
      <c r="A13" s="329" t="s">
        <v>172</v>
      </c>
      <c r="B13" s="330" t="s">
        <v>173</v>
      </c>
      <c r="C13" s="187" t="s">
        <v>151</v>
      </c>
      <c r="D13" s="367" t="s">
        <v>66</v>
      </c>
      <c r="E13" s="367" t="s">
        <v>67</v>
      </c>
      <c r="F13" s="187">
        <v>10.1</v>
      </c>
      <c r="G13" s="331">
        <f t="shared" ref="G13:G20" si="4">((F13/2)^2)*PI()</f>
        <v>80.118466648173694</v>
      </c>
      <c r="H13" s="331">
        <f>(((F13/25.4)/2)^2)*PI()</f>
        <v>0.1241838716724126</v>
      </c>
      <c r="I13" s="336">
        <v>100</v>
      </c>
      <c r="J13" s="337">
        <v>4</v>
      </c>
      <c r="K13" s="338">
        <f>(SUM(H13:H22)/(((J13/2)^2)*PI()))*100</f>
        <v>20.231996713993432</v>
      </c>
      <c r="L13" s="339"/>
      <c r="N13" s="30"/>
    </row>
    <row r="14" spans="1:18" s="29" customFormat="1" ht="9.9" customHeight="1" x14ac:dyDescent="0.2">
      <c r="A14" s="329"/>
      <c r="B14" s="330"/>
      <c r="C14" s="187" t="s">
        <v>74</v>
      </c>
      <c r="D14" s="366"/>
      <c r="E14" s="366"/>
      <c r="F14" s="187">
        <v>13.4</v>
      </c>
      <c r="G14" s="331">
        <f t="shared" si="4"/>
        <v>141.02609421964581</v>
      </c>
      <c r="H14" s="331">
        <f>(((F14/25.4)/2)^2)*PI()</f>
        <v>0.21859088322221751</v>
      </c>
      <c r="I14" s="336"/>
      <c r="J14" s="337"/>
      <c r="K14" s="338"/>
      <c r="L14" s="339"/>
      <c r="N14" s="30"/>
    </row>
    <row r="15" spans="1:18" s="29" customFormat="1" ht="9.9" customHeight="1" x14ac:dyDescent="0.2">
      <c r="A15" s="329"/>
      <c r="B15" s="330"/>
      <c r="C15" s="187" t="s">
        <v>93</v>
      </c>
      <c r="D15" s="366"/>
      <c r="E15" s="366"/>
      <c r="F15" s="187">
        <v>13.4</v>
      </c>
      <c r="G15" s="331">
        <f t="shared" si="4"/>
        <v>141.02609421964581</v>
      </c>
      <c r="H15" s="331">
        <f>(((F15/25.4)/2)^2)*PI()</f>
        <v>0.21859088322221751</v>
      </c>
      <c r="I15" s="336"/>
      <c r="J15" s="337"/>
      <c r="K15" s="338"/>
      <c r="L15" s="339"/>
      <c r="N15" s="30"/>
    </row>
    <row r="16" spans="1:18" s="29" customFormat="1" ht="9.9" customHeight="1" x14ac:dyDescent="0.2">
      <c r="A16" s="329"/>
      <c r="B16" s="330"/>
      <c r="C16" s="187" t="s">
        <v>136</v>
      </c>
      <c r="D16" s="366"/>
      <c r="E16" s="366"/>
      <c r="F16" s="187">
        <v>11.3</v>
      </c>
      <c r="G16" s="331">
        <f t="shared" si="4"/>
        <v>100.28749148422018</v>
      </c>
      <c r="H16" s="331">
        <f>(((F16/25.4)/2)^2)*PI()</f>
        <v>0.15544592269238669</v>
      </c>
      <c r="I16" s="336"/>
      <c r="J16" s="337"/>
      <c r="K16" s="338"/>
      <c r="L16" s="339"/>
      <c r="N16" s="30"/>
    </row>
    <row r="17" spans="1:14" s="29" customFormat="1" ht="9.9" customHeight="1" x14ac:dyDescent="0.2">
      <c r="A17" s="329"/>
      <c r="B17" s="330"/>
      <c r="C17" s="187" t="s">
        <v>156</v>
      </c>
      <c r="D17" s="366"/>
      <c r="E17" s="366"/>
      <c r="F17" s="187">
        <v>10.1</v>
      </c>
      <c r="G17" s="331">
        <f t="shared" si="4"/>
        <v>80.118466648173694</v>
      </c>
      <c r="H17" s="331">
        <f>(((F17/25.4)/2)^2)*PI()</f>
        <v>0.1241838716724126</v>
      </c>
      <c r="I17" s="336"/>
      <c r="J17" s="337"/>
      <c r="K17" s="338"/>
      <c r="L17" s="339"/>
      <c r="N17" s="30"/>
    </row>
    <row r="18" spans="1:14" s="29" customFormat="1" ht="9.9" customHeight="1" x14ac:dyDescent="0.2">
      <c r="A18" s="329"/>
      <c r="B18" s="330"/>
      <c r="C18" s="187" t="s">
        <v>161</v>
      </c>
      <c r="D18" s="366"/>
      <c r="E18" s="366"/>
      <c r="F18" s="187">
        <v>10.1</v>
      </c>
      <c r="G18" s="331">
        <f t="shared" si="4"/>
        <v>80.118466648173694</v>
      </c>
      <c r="H18" s="331">
        <f>(((F18/25.4)/2)^2)*PI()</f>
        <v>0.1241838716724126</v>
      </c>
      <c r="I18" s="336"/>
      <c r="J18" s="337"/>
      <c r="K18" s="338"/>
      <c r="L18" s="339"/>
      <c r="N18" s="30"/>
    </row>
    <row r="19" spans="1:14" s="29" customFormat="1" ht="9.9" customHeight="1" x14ac:dyDescent="0.2">
      <c r="A19" s="329"/>
      <c r="B19" s="330"/>
      <c r="C19" s="187" t="s">
        <v>119</v>
      </c>
      <c r="D19" s="366"/>
      <c r="E19" s="366"/>
      <c r="F19" s="187">
        <v>13.4</v>
      </c>
      <c r="G19" s="331">
        <f t="shared" si="4"/>
        <v>141.02609421964581</v>
      </c>
      <c r="H19" s="331">
        <f>(((F19/25.4)/2)^2)*PI()</f>
        <v>0.21859088322221751</v>
      </c>
      <c r="I19" s="336"/>
      <c r="J19" s="337"/>
      <c r="K19" s="338"/>
      <c r="L19" s="339"/>
      <c r="N19" s="30"/>
    </row>
    <row r="20" spans="1:14" s="29" customFormat="1" ht="9.9" customHeight="1" x14ac:dyDescent="0.2">
      <c r="A20" s="329"/>
      <c r="B20" s="330"/>
      <c r="C20" s="187" t="s">
        <v>174</v>
      </c>
      <c r="D20" s="366"/>
      <c r="E20" s="366"/>
      <c r="F20" s="187">
        <v>10.1</v>
      </c>
      <c r="G20" s="331">
        <f t="shared" si="4"/>
        <v>80.118466648173694</v>
      </c>
      <c r="H20" s="331">
        <f>(((F20/25.4)/2)^2)*PI()</f>
        <v>0.1241838716724126</v>
      </c>
      <c r="I20" s="336"/>
      <c r="J20" s="337"/>
      <c r="K20" s="338"/>
      <c r="L20" s="339"/>
      <c r="N20" s="30"/>
    </row>
    <row r="21" spans="1:14" s="29" customFormat="1" ht="9.9" customHeight="1" x14ac:dyDescent="0.2">
      <c r="A21" s="329"/>
      <c r="B21" s="330"/>
      <c r="C21" s="187" t="s">
        <v>133</v>
      </c>
      <c r="D21" s="366"/>
      <c r="E21" s="366"/>
      <c r="F21" s="187">
        <v>30.2</v>
      </c>
      <c r="G21" s="331">
        <f t="shared" ref="G21:G23" si="5">((F21/2)^2)*PI()</f>
        <v>716.31454094500873</v>
      </c>
      <c r="H21" s="331">
        <f>(((F21/25.4)/2)^2)*PI()</f>
        <v>1.1102897590442817</v>
      </c>
      <c r="I21" s="336"/>
      <c r="J21" s="337"/>
      <c r="K21" s="338"/>
      <c r="L21" s="339"/>
      <c r="N21" s="30"/>
    </row>
    <row r="22" spans="1:14" s="29" customFormat="1" ht="9.9" customHeight="1" x14ac:dyDescent="0.2">
      <c r="A22" s="329"/>
      <c r="B22" s="330"/>
      <c r="C22" s="187" t="s">
        <v>162</v>
      </c>
      <c r="D22" s="359"/>
      <c r="E22" s="359"/>
      <c r="F22" s="187">
        <v>10.1</v>
      </c>
      <c r="G22" s="331">
        <f t="shared" si="5"/>
        <v>80.118466648173694</v>
      </c>
      <c r="H22" s="331">
        <f>(((F22/25.4)/2)^2)*PI()</f>
        <v>0.1241838716724126</v>
      </c>
      <c r="I22" s="336"/>
      <c r="J22" s="337"/>
      <c r="K22" s="338"/>
      <c r="L22" s="339"/>
      <c r="N22" s="30"/>
    </row>
    <row r="23" spans="1:14" s="29" customFormat="1" ht="18.600000000000001" customHeight="1" x14ac:dyDescent="0.2">
      <c r="A23" s="340" t="s">
        <v>195</v>
      </c>
      <c r="B23" s="341" t="s">
        <v>175</v>
      </c>
      <c r="C23" s="342" t="s">
        <v>151</v>
      </c>
      <c r="D23" s="341" t="s">
        <v>67</v>
      </c>
      <c r="E23" s="341" t="s">
        <v>152</v>
      </c>
      <c r="F23" s="342">
        <v>10.1</v>
      </c>
      <c r="G23" s="343">
        <f t="shared" si="5"/>
        <v>80.118466648173694</v>
      </c>
      <c r="H23" s="343">
        <f>(((F23/25.4)/2)^2)*PI()</f>
        <v>0.1241838716724126</v>
      </c>
      <c r="I23" s="344">
        <v>12</v>
      </c>
      <c r="J23" s="345">
        <v>1</v>
      </c>
      <c r="K23" s="346">
        <f>(SUM(H23:H23)/(((J23/2)^2)*PI()))*100</f>
        <v>15.811581623163248</v>
      </c>
      <c r="L23" s="347"/>
      <c r="N23" s="30"/>
    </row>
    <row r="24" spans="1:14" s="29" customFormat="1" ht="20.399999999999999" customHeight="1" x14ac:dyDescent="0.2">
      <c r="A24" s="340" t="s">
        <v>196</v>
      </c>
      <c r="B24" s="341" t="s">
        <v>175</v>
      </c>
      <c r="C24" s="342" t="s">
        <v>74</v>
      </c>
      <c r="D24" s="341" t="s">
        <v>67</v>
      </c>
      <c r="E24" s="341" t="s">
        <v>75</v>
      </c>
      <c r="F24" s="342">
        <v>13.4</v>
      </c>
      <c r="G24" s="343">
        <f>((F24/2)^2)*PI()</f>
        <v>141.02609421964581</v>
      </c>
      <c r="H24" s="343">
        <f>(((F24/25.4)/2)^2)*PI()</f>
        <v>0.21859088322221751</v>
      </c>
      <c r="I24" s="344">
        <v>12</v>
      </c>
      <c r="J24" s="345">
        <v>1</v>
      </c>
      <c r="K24" s="346">
        <f>(SUM(H24:H24)/(((J24/2)^2)*PI()))*100</f>
        <v>27.831855663711337</v>
      </c>
      <c r="L24" s="347"/>
      <c r="N24" s="30"/>
    </row>
    <row r="25" spans="1:14" s="29" customFormat="1" ht="20.399999999999999" customHeight="1" x14ac:dyDescent="0.2">
      <c r="A25" s="340" t="s">
        <v>197</v>
      </c>
      <c r="B25" s="341" t="s">
        <v>175</v>
      </c>
      <c r="C25" s="342" t="s">
        <v>93</v>
      </c>
      <c r="D25" s="341" t="s">
        <v>67</v>
      </c>
      <c r="E25" s="341" t="s">
        <v>75</v>
      </c>
      <c r="F25" s="342">
        <v>13.4</v>
      </c>
      <c r="G25" s="343">
        <f t="shared" ref="G25" si="6">((F25/2)^2)*PI()</f>
        <v>141.02609421964581</v>
      </c>
      <c r="H25" s="343">
        <f>(((F25/25.4)/2)^2)*PI()</f>
        <v>0.21859088322221751</v>
      </c>
      <c r="I25" s="344">
        <v>12</v>
      </c>
      <c r="J25" s="345">
        <v>1</v>
      </c>
      <c r="K25" s="346">
        <f>(SUM(H25:H25)/(((J25/2)^2)*PI()))*100</f>
        <v>27.831855663711337</v>
      </c>
      <c r="L25" s="347"/>
      <c r="N25" s="30"/>
    </row>
    <row r="26" spans="1:14" s="29" customFormat="1" ht="17.399999999999999" customHeight="1" x14ac:dyDescent="0.2">
      <c r="A26" s="340" t="s">
        <v>198</v>
      </c>
      <c r="B26" s="341" t="s">
        <v>175</v>
      </c>
      <c r="C26" s="342" t="s">
        <v>136</v>
      </c>
      <c r="D26" s="341" t="s">
        <v>67</v>
      </c>
      <c r="E26" s="341" t="s">
        <v>75</v>
      </c>
      <c r="F26" s="342">
        <v>11.3</v>
      </c>
      <c r="G26" s="343">
        <f t="shared" ref="G26" si="7">((F26/2)^2)*PI()</f>
        <v>100.28749148422018</v>
      </c>
      <c r="H26" s="343">
        <f>(((F26/25.4)/2)^2)*PI()</f>
        <v>0.15544592269238669</v>
      </c>
      <c r="I26" s="344">
        <v>12</v>
      </c>
      <c r="J26" s="345">
        <v>1</v>
      </c>
      <c r="K26" s="346">
        <f>(SUM(H26:H26)/(((J26/2)^2)*PI()))*100</f>
        <v>19.791989583979174</v>
      </c>
      <c r="L26" s="347"/>
      <c r="N26" s="30"/>
    </row>
    <row r="27" spans="1:14" s="29" customFormat="1" ht="18.600000000000001" customHeight="1" x14ac:dyDescent="0.2">
      <c r="A27" s="340" t="s">
        <v>199</v>
      </c>
      <c r="B27" s="341" t="s">
        <v>175</v>
      </c>
      <c r="C27" s="342" t="s">
        <v>156</v>
      </c>
      <c r="D27" s="341" t="s">
        <v>67</v>
      </c>
      <c r="E27" s="341" t="s">
        <v>155</v>
      </c>
      <c r="F27" s="342">
        <v>10.1</v>
      </c>
      <c r="G27" s="343">
        <f t="shared" ref="G27" si="8">((F27/2)^2)*PI()</f>
        <v>80.118466648173694</v>
      </c>
      <c r="H27" s="343">
        <f>(((F27/25.4)/2)^2)*PI()</f>
        <v>0.1241838716724126</v>
      </c>
      <c r="I27" s="344">
        <v>17</v>
      </c>
      <c r="J27" s="345">
        <v>1</v>
      </c>
      <c r="K27" s="346">
        <f>(SUM(H27:H27)/(((J27/2)^2)*PI()))*100</f>
        <v>15.811581623163248</v>
      </c>
      <c r="L27" s="347"/>
      <c r="N27" s="30"/>
    </row>
    <row r="28" spans="1:14" s="29" customFormat="1" ht="24" customHeight="1" x14ac:dyDescent="0.2">
      <c r="A28" s="340" t="s">
        <v>199</v>
      </c>
      <c r="B28" s="341" t="s">
        <v>175</v>
      </c>
      <c r="C28" s="342" t="s">
        <v>161</v>
      </c>
      <c r="D28" s="341" t="s">
        <v>67</v>
      </c>
      <c r="E28" s="341" t="s">
        <v>158</v>
      </c>
      <c r="F28" s="342">
        <v>10.1</v>
      </c>
      <c r="G28" s="343">
        <f t="shared" ref="G28" si="9">((F28/2)^2)*PI()</f>
        <v>80.118466648173694</v>
      </c>
      <c r="H28" s="343">
        <f>(((F28/25.4)/2)^2)*PI()</f>
        <v>0.1241838716724126</v>
      </c>
      <c r="I28" s="344">
        <v>20</v>
      </c>
      <c r="J28" s="345">
        <v>1</v>
      </c>
      <c r="K28" s="346">
        <f>(SUM(H28:H28)/(((J28/2)^2)*PI()))*100</f>
        <v>15.811581623163248</v>
      </c>
      <c r="L28" s="347"/>
      <c r="N28" s="30"/>
    </row>
    <row r="29" spans="1:14" s="29" customFormat="1" ht="9.9" customHeight="1" x14ac:dyDescent="0.2">
      <c r="A29" s="329" t="s">
        <v>200</v>
      </c>
      <c r="B29" s="330" t="s">
        <v>173</v>
      </c>
      <c r="C29" s="187" t="s">
        <v>119</v>
      </c>
      <c r="D29" s="367" t="s">
        <v>67</v>
      </c>
      <c r="E29" s="367" t="s">
        <v>68</v>
      </c>
      <c r="F29" s="187">
        <v>13.4</v>
      </c>
      <c r="G29" s="331">
        <f t="shared" ref="G29:G36" si="10">((F29/2)^2)*PI()</f>
        <v>141.02609421964581</v>
      </c>
      <c r="H29" s="331">
        <f>(((F29/25.4)/2)^2)*PI()</f>
        <v>0.21859088322221751</v>
      </c>
      <c r="I29" s="336">
        <v>30</v>
      </c>
      <c r="J29" s="337">
        <v>4</v>
      </c>
      <c r="K29" s="338">
        <f>(SUM(H29:H32)/(((J29/2)^2)*PI()))*100</f>
        <v>12.551343852687708</v>
      </c>
      <c r="L29" s="355"/>
      <c r="N29" s="30"/>
    </row>
    <row r="30" spans="1:14" s="29" customFormat="1" ht="9.9" customHeight="1" x14ac:dyDescent="0.2">
      <c r="A30" s="329"/>
      <c r="B30" s="330"/>
      <c r="C30" s="187" t="s">
        <v>174</v>
      </c>
      <c r="D30" s="366"/>
      <c r="E30" s="366"/>
      <c r="F30" s="187">
        <v>10.1</v>
      </c>
      <c r="G30" s="331">
        <f t="shared" si="10"/>
        <v>80.118466648173694</v>
      </c>
      <c r="H30" s="331">
        <f>(((F30/25.4)/2)^2)*PI()</f>
        <v>0.1241838716724126</v>
      </c>
      <c r="I30" s="336"/>
      <c r="J30" s="337"/>
      <c r="K30" s="338"/>
      <c r="L30" s="356"/>
      <c r="N30" s="30"/>
    </row>
    <row r="31" spans="1:14" s="29" customFormat="1" ht="9.9" customHeight="1" x14ac:dyDescent="0.2">
      <c r="A31" s="329"/>
      <c r="B31" s="330"/>
      <c r="C31" s="187" t="s">
        <v>133</v>
      </c>
      <c r="D31" s="366"/>
      <c r="E31" s="366"/>
      <c r="F31" s="187">
        <v>30.2</v>
      </c>
      <c r="G31" s="331">
        <f t="shared" si="10"/>
        <v>716.31454094500873</v>
      </c>
      <c r="H31" s="331">
        <f>(((F31/25.4)/2)^2)*PI()</f>
        <v>1.1102897590442817</v>
      </c>
      <c r="I31" s="336"/>
      <c r="J31" s="337"/>
      <c r="K31" s="338"/>
      <c r="L31" s="356"/>
      <c r="N31" s="30"/>
    </row>
    <row r="32" spans="1:14" s="29" customFormat="1" ht="9.9" customHeight="1" x14ac:dyDescent="0.2">
      <c r="A32" s="329"/>
      <c r="B32" s="330"/>
      <c r="C32" s="187" t="s">
        <v>162</v>
      </c>
      <c r="D32" s="359"/>
      <c r="E32" s="359"/>
      <c r="F32" s="187">
        <v>10.1</v>
      </c>
      <c r="G32" s="331">
        <f t="shared" si="10"/>
        <v>80.118466648173694</v>
      </c>
      <c r="H32" s="331">
        <f>(((F32/25.4)/2)^2)*PI()</f>
        <v>0.1241838716724126</v>
      </c>
      <c r="I32" s="336"/>
      <c r="J32" s="337"/>
      <c r="K32" s="338"/>
      <c r="L32" s="335"/>
      <c r="N32" s="30"/>
    </row>
    <row r="33" spans="1:14" s="29" customFormat="1" ht="17.399999999999999" customHeight="1" x14ac:dyDescent="0.2">
      <c r="A33" s="340" t="s">
        <v>201</v>
      </c>
      <c r="B33" s="341" t="s">
        <v>175</v>
      </c>
      <c r="C33" s="342" t="s">
        <v>119</v>
      </c>
      <c r="D33" s="341" t="s">
        <v>68</v>
      </c>
      <c r="E33" s="341" t="s">
        <v>203</v>
      </c>
      <c r="F33" s="342">
        <v>13.4</v>
      </c>
      <c r="G33" s="343">
        <f t="shared" si="10"/>
        <v>141.02609421964581</v>
      </c>
      <c r="H33" s="343">
        <f>(((F33/25.4)/2)^2)*PI()</f>
        <v>0.21859088322221751</v>
      </c>
      <c r="I33" s="344">
        <v>5</v>
      </c>
      <c r="J33" s="345">
        <v>1</v>
      </c>
      <c r="K33" s="346">
        <f>(SUM(H33:H33)/(((J33/2)^2)*PI()))*100</f>
        <v>27.831855663711337</v>
      </c>
      <c r="L33" s="347"/>
      <c r="N33" s="30"/>
    </row>
    <row r="34" spans="1:14" s="29" customFormat="1" ht="17.399999999999999" customHeight="1" x14ac:dyDescent="0.2">
      <c r="A34" s="340" t="s">
        <v>204</v>
      </c>
      <c r="B34" s="341" t="s">
        <v>175</v>
      </c>
      <c r="C34" s="342" t="s">
        <v>202</v>
      </c>
      <c r="D34" s="341" t="s">
        <v>203</v>
      </c>
      <c r="E34" s="341" t="s">
        <v>68</v>
      </c>
      <c r="F34" s="342">
        <v>13.4</v>
      </c>
      <c r="G34" s="343">
        <f t="shared" ref="G34" si="11">((F34/2)^2)*PI()</f>
        <v>141.02609421964581</v>
      </c>
      <c r="H34" s="343">
        <f>(((F34/25.4)/2)^2)*PI()</f>
        <v>0.21859088322221751</v>
      </c>
      <c r="I34" s="344">
        <v>5</v>
      </c>
      <c r="J34" s="345">
        <v>1</v>
      </c>
      <c r="K34" s="346">
        <f>(SUM(H34:H34)/(((J34/2)^2)*PI()))*100</f>
        <v>27.831855663711337</v>
      </c>
      <c r="L34" s="347"/>
      <c r="N34" s="30"/>
    </row>
    <row r="35" spans="1:14" s="29" customFormat="1" ht="20.399999999999999" customHeight="1" x14ac:dyDescent="0.2">
      <c r="A35" s="340" t="s">
        <v>205</v>
      </c>
      <c r="B35" s="341" t="s">
        <v>175</v>
      </c>
      <c r="C35" s="342" t="s">
        <v>174</v>
      </c>
      <c r="D35" s="341" t="s">
        <v>68</v>
      </c>
      <c r="E35" s="341" t="s">
        <v>145</v>
      </c>
      <c r="F35" s="342">
        <v>10.1</v>
      </c>
      <c r="G35" s="343">
        <f t="shared" si="10"/>
        <v>80.118466648173694</v>
      </c>
      <c r="H35" s="343">
        <f>(((F35/25.4)/2)^2)*PI()</f>
        <v>0.1241838716724126</v>
      </c>
      <c r="I35" s="344">
        <v>25</v>
      </c>
      <c r="J35" s="345">
        <v>1</v>
      </c>
      <c r="K35" s="346">
        <f>(SUM(H35:H35)/(((J35/2)^2)*PI()))*100</f>
        <v>15.811581623163248</v>
      </c>
      <c r="L35" s="347"/>
      <c r="N35" s="30"/>
    </row>
    <row r="36" spans="1:14" s="29" customFormat="1" ht="9.9" customHeight="1" x14ac:dyDescent="0.2">
      <c r="A36" s="329" t="s">
        <v>206</v>
      </c>
      <c r="B36" s="330" t="s">
        <v>175</v>
      </c>
      <c r="C36" s="342" t="s">
        <v>202</v>
      </c>
      <c r="D36" s="367" t="s">
        <v>68</v>
      </c>
      <c r="E36" s="367" t="s">
        <v>69</v>
      </c>
      <c r="F36" s="342">
        <v>13.4</v>
      </c>
      <c r="G36" s="343">
        <f t="shared" si="10"/>
        <v>141.02609421964581</v>
      </c>
      <c r="H36" s="343">
        <f>(((F36/25.4)/2)^2)*PI()</f>
        <v>0.21859088322221751</v>
      </c>
      <c r="I36" s="336">
        <v>15</v>
      </c>
      <c r="J36" s="337">
        <v>2.5</v>
      </c>
      <c r="K36" s="338">
        <f>(SUM(H36:H38)/(((J36/2)^2)*PI()))*100</f>
        <v>29.601587203174407</v>
      </c>
      <c r="L36" s="339"/>
      <c r="N36" s="30"/>
    </row>
    <row r="37" spans="1:14" s="29" customFormat="1" ht="9.9" customHeight="1" x14ac:dyDescent="0.2">
      <c r="A37" s="329"/>
      <c r="B37" s="330"/>
      <c r="C37" s="187" t="s">
        <v>133</v>
      </c>
      <c r="D37" s="366"/>
      <c r="E37" s="366"/>
      <c r="F37" s="187">
        <v>30.2</v>
      </c>
      <c r="G37" s="331">
        <f t="shared" ref="G37:G38" si="12">((F37/2)^2)*PI()</f>
        <v>716.31454094500873</v>
      </c>
      <c r="H37" s="331">
        <f>(((F37/25.4)/2)^2)*PI()</f>
        <v>1.1102897590442817</v>
      </c>
      <c r="I37" s="336"/>
      <c r="J37" s="337"/>
      <c r="K37" s="338"/>
      <c r="L37" s="339"/>
      <c r="N37" s="30"/>
    </row>
    <row r="38" spans="1:14" s="29" customFormat="1" ht="9.9" customHeight="1" x14ac:dyDescent="0.2">
      <c r="A38" s="329"/>
      <c r="B38" s="330"/>
      <c r="C38" s="187" t="s">
        <v>162</v>
      </c>
      <c r="D38" s="359"/>
      <c r="E38" s="359"/>
      <c r="F38" s="187">
        <v>10.1</v>
      </c>
      <c r="G38" s="331">
        <f t="shared" si="12"/>
        <v>80.118466648173694</v>
      </c>
      <c r="H38" s="331">
        <f>(((F38/25.4)/2)^2)*PI()</f>
        <v>0.1241838716724126</v>
      </c>
      <c r="I38" s="336"/>
      <c r="J38" s="337"/>
      <c r="K38" s="338"/>
      <c r="L38" s="339"/>
      <c r="N38" s="30"/>
    </row>
    <row r="39" spans="1:14" s="29" customFormat="1" ht="18" customHeight="1" x14ac:dyDescent="0.2">
      <c r="A39" s="348" t="s">
        <v>207</v>
      </c>
      <c r="B39" s="349" t="s">
        <v>175</v>
      </c>
      <c r="C39" s="350" t="s">
        <v>133</v>
      </c>
      <c r="D39" s="368" t="s">
        <v>69</v>
      </c>
      <c r="E39" s="368" t="s">
        <v>132</v>
      </c>
      <c r="F39" s="350">
        <v>30.2</v>
      </c>
      <c r="G39" s="186">
        <f t="shared" ref="G39" si="13">((F39/2)^2)*PI()</f>
        <v>716.31454094500873</v>
      </c>
      <c r="H39" s="186">
        <f>(((F39/25.4)/2)^2)*PI()</f>
        <v>1.1102897590442817</v>
      </c>
      <c r="I39" s="351">
        <v>17</v>
      </c>
      <c r="J39" s="352">
        <v>2</v>
      </c>
      <c r="K39" s="353">
        <f>(SUM(H39:H39)/(((J39/2)^2)*PI()))*100</f>
        <v>35.341620683241374</v>
      </c>
      <c r="L39" s="354"/>
      <c r="N39" s="30"/>
    </row>
    <row r="40" spans="1:14" s="29" customFormat="1" ht="28.2" customHeight="1" x14ac:dyDescent="0.2">
      <c r="A40" s="341" t="s">
        <v>208</v>
      </c>
      <c r="B40" s="341" t="s">
        <v>175</v>
      </c>
      <c r="C40" s="342" t="s">
        <v>162</v>
      </c>
      <c r="D40" s="341" t="s">
        <v>69</v>
      </c>
      <c r="E40" s="341" t="s">
        <v>160</v>
      </c>
      <c r="F40" s="342">
        <v>10.1</v>
      </c>
      <c r="G40" s="343">
        <f t="shared" ref="G40:G41" si="14">((F40/2)^2)*PI()</f>
        <v>80.118466648173694</v>
      </c>
      <c r="H40" s="343">
        <f>(((F40/25.4)/2)^2)*PI()</f>
        <v>0.1241838716724126</v>
      </c>
      <c r="I40" s="344">
        <v>25</v>
      </c>
      <c r="J40" s="345">
        <v>1</v>
      </c>
      <c r="K40" s="346">
        <f>(SUM(H40:H40)/(((J40/2)^2)*PI()))*100</f>
        <v>15.811581623163248</v>
      </c>
      <c r="L40" s="342"/>
      <c r="N40" s="30"/>
    </row>
    <row r="41" spans="1:14" s="29" customFormat="1" ht="20.399999999999999" customHeight="1" x14ac:dyDescent="0.2">
      <c r="A41" s="341" t="s">
        <v>209</v>
      </c>
      <c r="B41" s="341" t="s">
        <v>175</v>
      </c>
      <c r="C41" s="342" t="s">
        <v>202</v>
      </c>
      <c r="D41" s="341" t="s">
        <v>69</v>
      </c>
      <c r="E41" s="341" t="s">
        <v>210</v>
      </c>
      <c r="F41" s="342">
        <v>13.4</v>
      </c>
      <c r="G41" s="343">
        <f t="shared" si="14"/>
        <v>141.02609421964581</v>
      </c>
      <c r="H41" s="343">
        <f>(((F41/25.4)/2)^2)*PI()</f>
        <v>0.21859088322221751</v>
      </c>
      <c r="I41" s="344">
        <v>20</v>
      </c>
      <c r="J41" s="345">
        <v>1</v>
      </c>
      <c r="K41" s="346">
        <f>(SUM(H41:H41)/(((J41/2)^2)*PI()))*100</f>
        <v>27.831855663711337</v>
      </c>
      <c r="L41" s="347"/>
      <c r="N41" s="30"/>
    </row>
    <row r="42" spans="1:14" s="29" customFormat="1" ht="9.9" customHeight="1" x14ac:dyDescent="0.2">
      <c r="A42" s="326" t="s">
        <v>212</v>
      </c>
      <c r="B42" s="327" t="s">
        <v>175</v>
      </c>
      <c r="C42" s="357" t="s">
        <v>176</v>
      </c>
      <c r="D42" s="369" t="s">
        <v>73</v>
      </c>
      <c r="E42" s="370" t="s">
        <v>188</v>
      </c>
      <c r="F42" s="357">
        <v>11.3</v>
      </c>
      <c r="G42" s="99">
        <f t="shared" ref="G42:G47" si="15">((F42/2)^2)*PI()</f>
        <v>100.28749148422018</v>
      </c>
      <c r="H42" s="99">
        <f t="shared" ref="H42:H47" si="16">(((F42/25.4)/2)^2)*PI()</f>
        <v>0.15544592269238669</v>
      </c>
      <c r="I42" s="189">
        <v>10</v>
      </c>
      <c r="J42" s="188">
        <v>1.5</v>
      </c>
      <c r="K42" s="338">
        <f>(SUM(H42:H47)/(((J42/2)^2)*PI()))*100</f>
        <v>43.205819744972828</v>
      </c>
      <c r="L42" s="165" t="s">
        <v>211</v>
      </c>
      <c r="N42" s="30"/>
    </row>
    <row r="43" spans="1:14" s="29" customFormat="1" ht="9.9" customHeight="1" x14ac:dyDescent="0.2">
      <c r="A43" s="326"/>
      <c r="B43" s="327"/>
      <c r="C43" s="357" t="s">
        <v>177</v>
      </c>
      <c r="D43" s="371"/>
      <c r="E43" s="372"/>
      <c r="F43" s="357">
        <v>10.1</v>
      </c>
      <c r="G43" s="99">
        <f t="shared" si="15"/>
        <v>80.118466648173694</v>
      </c>
      <c r="H43" s="99">
        <f t="shared" si="16"/>
        <v>0.1241838716724126</v>
      </c>
      <c r="I43" s="189"/>
      <c r="J43" s="188"/>
      <c r="K43" s="338"/>
      <c r="L43" s="165"/>
      <c r="N43" s="30"/>
    </row>
    <row r="44" spans="1:14" s="29" customFormat="1" ht="9.9" customHeight="1" x14ac:dyDescent="0.2">
      <c r="A44" s="326"/>
      <c r="B44" s="327"/>
      <c r="C44" s="357" t="s">
        <v>178</v>
      </c>
      <c r="D44" s="371"/>
      <c r="E44" s="372"/>
      <c r="F44" s="357">
        <v>10.1</v>
      </c>
      <c r="G44" s="99">
        <f t="shared" si="15"/>
        <v>80.118466648173694</v>
      </c>
      <c r="H44" s="99">
        <f t="shared" si="16"/>
        <v>0.1241838716724126</v>
      </c>
      <c r="I44" s="189"/>
      <c r="J44" s="188"/>
      <c r="K44" s="338"/>
      <c r="L44" s="165"/>
      <c r="N44" s="30"/>
    </row>
    <row r="45" spans="1:14" s="29" customFormat="1" ht="9.9" customHeight="1" x14ac:dyDescent="0.2">
      <c r="A45" s="326"/>
      <c r="B45" s="327"/>
      <c r="C45" s="357" t="s">
        <v>179</v>
      </c>
      <c r="D45" s="371"/>
      <c r="E45" s="372"/>
      <c r="F45" s="357">
        <v>12.5</v>
      </c>
      <c r="G45" s="99">
        <f t="shared" ref="G45:G46" si="17">((F45/2)^2)*PI()</f>
        <v>122.7184630308513</v>
      </c>
      <c r="H45" s="99">
        <f t="shared" ref="H45:H46" si="18">(((F45/25.4)/2)^2)*PI()</f>
        <v>0.19021399812581577</v>
      </c>
      <c r="I45" s="189"/>
      <c r="J45" s="188"/>
      <c r="K45" s="338"/>
      <c r="L45" s="165"/>
      <c r="N45" s="30"/>
    </row>
    <row r="46" spans="1:14" s="29" customFormat="1" ht="9.9" customHeight="1" x14ac:dyDescent="0.2">
      <c r="A46" s="326"/>
      <c r="B46" s="327"/>
      <c r="C46" s="357" t="s">
        <v>180</v>
      </c>
      <c r="D46" s="371"/>
      <c r="E46" s="372"/>
      <c r="F46" s="357">
        <v>6.1</v>
      </c>
      <c r="G46" s="99">
        <f t="shared" si="17"/>
        <v>29.224665660019046</v>
      </c>
      <c r="H46" s="99">
        <f t="shared" si="18"/>
        <v>4.5298322369674265E-2</v>
      </c>
      <c r="I46" s="189"/>
      <c r="J46" s="188"/>
      <c r="K46" s="338"/>
      <c r="L46" s="165"/>
      <c r="N46" s="30"/>
    </row>
    <row r="47" spans="1:14" s="29" customFormat="1" ht="9.9" customHeight="1" x14ac:dyDescent="0.2">
      <c r="A47" s="326"/>
      <c r="B47" s="327"/>
      <c r="C47" s="342" t="s">
        <v>165</v>
      </c>
      <c r="D47" s="373"/>
      <c r="E47" s="328"/>
      <c r="F47" s="342">
        <v>10.1</v>
      </c>
      <c r="G47" s="99">
        <f t="shared" si="15"/>
        <v>80.118466648173694</v>
      </c>
      <c r="H47" s="99">
        <f t="shared" si="16"/>
        <v>0.1241838716724126</v>
      </c>
      <c r="I47" s="189"/>
      <c r="J47" s="188"/>
      <c r="K47" s="338"/>
      <c r="L47" s="165"/>
      <c r="N47" s="30"/>
    </row>
    <row r="48" spans="1:14" s="29" customFormat="1" ht="18.600000000000001" customHeight="1" x14ac:dyDescent="0.2">
      <c r="A48" s="326" t="s">
        <v>181</v>
      </c>
      <c r="B48" s="327" t="s">
        <v>175</v>
      </c>
      <c r="C48" s="357" t="s">
        <v>179</v>
      </c>
      <c r="D48" s="370" t="s">
        <v>188</v>
      </c>
      <c r="E48" s="370" t="s">
        <v>189</v>
      </c>
      <c r="F48" s="357">
        <v>10.1</v>
      </c>
      <c r="G48" s="99">
        <f t="shared" ref="G48:G49" si="19">((F48/2)^2)*PI()</f>
        <v>80.118466648173694</v>
      </c>
      <c r="H48" s="99">
        <f t="shared" ref="H48:H49" si="20">(((F48/25.4)/2)^2)*PI()</f>
        <v>0.1241838716724126</v>
      </c>
      <c r="I48" s="189">
        <v>25</v>
      </c>
      <c r="J48" s="188">
        <v>1.5</v>
      </c>
      <c r="K48" s="338">
        <f>(SUM(H48:H49)/(((J48/2)^2)*PI()))*100</f>
        <v>14.054739220589555</v>
      </c>
      <c r="L48" s="165" t="s">
        <v>211</v>
      </c>
      <c r="N48" s="30"/>
    </row>
    <row r="49" spans="1:14" s="29" customFormat="1" ht="16.2" customHeight="1" x14ac:dyDescent="0.2">
      <c r="A49" s="326"/>
      <c r="B49" s="327"/>
      <c r="C49" s="342" t="s">
        <v>165</v>
      </c>
      <c r="D49" s="328"/>
      <c r="E49" s="328"/>
      <c r="F49" s="342">
        <v>10.1</v>
      </c>
      <c r="G49" s="99">
        <f t="shared" si="19"/>
        <v>80.118466648173694</v>
      </c>
      <c r="H49" s="99">
        <f t="shared" si="20"/>
        <v>0.1241838716724126</v>
      </c>
      <c r="I49" s="189"/>
      <c r="J49" s="188"/>
      <c r="K49" s="338"/>
      <c r="L49" s="165"/>
      <c r="N49" s="30"/>
    </row>
    <row r="50" spans="1:14" s="29" customFormat="1" ht="28.8" customHeight="1" x14ac:dyDescent="0.2">
      <c r="A50" s="340" t="s">
        <v>182</v>
      </c>
      <c r="B50" s="341" t="s">
        <v>175</v>
      </c>
      <c r="C50" s="342" t="s">
        <v>165</v>
      </c>
      <c r="D50" s="341" t="s">
        <v>189</v>
      </c>
      <c r="E50" s="341" t="s">
        <v>190</v>
      </c>
      <c r="F50" s="342">
        <v>10.1</v>
      </c>
      <c r="G50" s="343">
        <f t="shared" ref="G50" si="21">((F50/2)^2)*PI()</f>
        <v>80.118466648173694</v>
      </c>
      <c r="H50" s="343">
        <f t="shared" ref="H50" si="22">(((F50/25.4)/2)^2)*PI()</f>
        <v>0.1241838716724126</v>
      </c>
      <c r="I50" s="344">
        <v>10</v>
      </c>
      <c r="J50" s="345">
        <v>1</v>
      </c>
      <c r="K50" s="346">
        <f>(SUM(H50:H50)/(((J50/2)^2)*PI()))*100</f>
        <v>15.811581623163248</v>
      </c>
      <c r="L50" s="41"/>
      <c r="N50" s="30"/>
    </row>
    <row r="51" spans="1:14" s="29" customFormat="1" ht="29.4" customHeight="1" x14ac:dyDescent="0.2">
      <c r="A51" s="340" t="s">
        <v>183</v>
      </c>
      <c r="B51" s="341" t="s">
        <v>175</v>
      </c>
      <c r="C51" s="342" t="s">
        <v>165</v>
      </c>
      <c r="D51" s="341" t="s">
        <v>190</v>
      </c>
      <c r="E51" s="341" t="s">
        <v>190</v>
      </c>
      <c r="F51" s="342">
        <v>10.1</v>
      </c>
      <c r="G51" s="343">
        <f t="shared" ref="G51:G54" si="23">((F51/2)^2)*PI()</f>
        <v>80.118466648173694</v>
      </c>
      <c r="H51" s="343">
        <f t="shared" ref="H51:H54" si="24">(((F51/25.4)/2)^2)*PI()</f>
        <v>0.1241838716724126</v>
      </c>
      <c r="I51" s="344">
        <v>10</v>
      </c>
      <c r="J51" s="345">
        <v>1</v>
      </c>
      <c r="K51" s="346">
        <f t="shared" ref="K51:K54" si="25">(SUM(H51:H51)/(((J51/2)^2)*PI()))*100</f>
        <v>15.811581623163248</v>
      </c>
      <c r="L51" s="41"/>
      <c r="N51" s="30"/>
    </row>
    <row r="52" spans="1:14" s="29" customFormat="1" ht="27.6" customHeight="1" x14ac:dyDescent="0.2">
      <c r="A52" s="340" t="s">
        <v>184</v>
      </c>
      <c r="B52" s="341" t="s">
        <v>175</v>
      </c>
      <c r="C52" s="342" t="s">
        <v>165</v>
      </c>
      <c r="D52" s="341" t="s">
        <v>190</v>
      </c>
      <c r="E52" s="342" t="s">
        <v>187</v>
      </c>
      <c r="F52" s="342">
        <v>10.1</v>
      </c>
      <c r="G52" s="343">
        <f t="shared" ref="G52:G53" si="26">((F52/2)^2)*PI()</f>
        <v>80.118466648173694</v>
      </c>
      <c r="H52" s="343">
        <f t="shared" ref="H52:H53" si="27">(((F52/25.4)/2)^2)*PI()</f>
        <v>0.1241838716724126</v>
      </c>
      <c r="I52" s="344">
        <v>18</v>
      </c>
      <c r="J52" s="345">
        <v>1</v>
      </c>
      <c r="K52" s="346">
        <f t="shared" ref="K52:K53" si="28">(SUM(H52:H52)/(((J52/2)^2)*PI()))*100</f>
        <v>15.811581623163248</v>
      </c>
      <c r="L52" s="41"/>
      <c r="N52" s="30"/>
    </row>
    <row r="53" spans="1:14" s="29" customFormat="1" ht="27.6" customHeight="1" x14ac:dyDescent="0.2">
      <c r="A53" s="340" t="s">
        <v>185</v>
      </c>
      <c r="B53" s="341" t="s">
        <v>175</v>
      </c>
      <c r="C53" s="342" t="s">
        <v>186</v>
      </c>
      <c r="D53" s="342" t="s">
        <v>187</v>
      </c>
      <c r="E53" s="342" t="s">
        <v>167</v>
      </c>
      <c r="F53" s="342">
        <v>10.1</v>
      </c>
      <c r="G53" s="343">
        <f t="shared" si="26"/>
        <v>80.118466648173694</v>
      </c>
      <c r="H53" s="343">
        <f t="shared" si="27"/>
        <v>0.1241838716724126</v>
      </c>
      <c r="I53" s="344">
        <v>5</v>
      </c>
      <c r="J53" s="345">
        <v>0.75</v>
      </c>
      <c r="K53" s="346">
        <f t="shared" si="28"/>
        <v>28.10947844117911</v>
      </c>
      <c r="L53" s="41"/>
      <c r="N53" s="30"/>
    </row>
    <row r="54" spans="1:14" s="29" customFormat="1" ht="21.6" customHeight="1" x14ac:dyDescent="0.2">
      <c r="A54" s="340" t="s">
        <v>191</v>
      </c>
      <c r="B54" s="341" t="s">
        <v>175</v>
      </c>
      <c r="C54" s="342" t="s">
        <v>192</v>
      </c>
      <c r="D54" s="342" t="s">
        <v>167</v>
      </c>
      <c r="E54" s="342" t="s">
        <v>169</v>
      </c>
      <c r="F54" s="342">
        <v>10.1</v>
      </c>
      <c r="G54" s="343">
        <f t="shared" si="23"/>
        <v>80.118466648173694</v>
      </c>
      <c r="H54" s="343">
        <f t="shared" si="24"/>
        <v>0.1241838716724126</v>
      </c>
      <c r="I54" s="344">
        <v>5</v>
      </c>
      <c r="J54" s="345">
        <v>0.75</v>
      </c>
      <c r="K54" s="346">
        <f t="shared" si="25"/>
        <v>28.10947844117911</v>
      </c>
      <c r="L54" s="41"/>
      <c r="N54" s="30"/>
    </row>
    <row r="55" spans="1:14" s="29" customFormat="1" ht="9.9" customHeight="1" thickBot="1" x14ac:dyDescent="0.25">
      <c r="A55" s="42"/>
      <c r="B55" s="43"/>
      <c r="C55" s="44"/>
      <c r="D55" s="50"/>
      <c r="E55" s="44"/>
      <c r="F55" s="44"/>
      <c r="G55" s="45"/>
      <c r="H55" s="45"/>
      <c r="I55" s="46"/>
      <c r="J55" s="47"/>
      <c r="K55" s="48"/>
      <c r="L55" s="49"/>
      <c r="N55" s="30"/>
    </row>
  </sheetData>
  <mergeCells count="49">
    <mergeCell ref="L29:L32"/>
    <mergeCell ref="A36:A38"/>
    <mergeCell ref="B36:B38"/>
    <mergeCell ref="I36:I38"/>
    <mergeCell ref="J36:J38"/>
    <mergeCell ref="K36:K38"/>
    <mergeCell ref="D36:D38"/>
    <mergeCell ref="E36:E38"/>
    <mergeCell ref="L36:L38"/>
    <mergeCell ref="A29:A32"/>
    <mergeCell ref="B29:B32"/>
    <mergeCell ref="I29:I32"/>
    <mergeCell ref="J29:J32"/>
    <mergeCell ref="K29:K32"/>
    <mergeCell ref="D29:D32"/>
    <mergeCell ref="E29:E32"/>
    <mergeCell ref="A3:A12"/>
    <mergeCell ref="B3:B12"/>
    <mergeCell ref="I3:I12"/>
    <mergeCell ref="E48:E49"/>
    <mergeCell ref="D48:D49"/>
    <mergeCell ref="D42:D47"/>
    <mergeCell ref="E42:E47"/>
    <mergeCell ref="D3:D12"/>
    <mergeCell ref="E3:E12"/>
    <mergeCell ref="D13:D22"/>
    <mergeCell ref="E13:E22"/>
    <mergeCell ref="A13:A22"/>
    <mergeCell ref="B13:B22"/>
    <mergeCell ref="I13:I22"/>
    <mergeCell ref="J13:J22"/>
    <mergeCell ref="K13:K22"/>
    <mergeCell ref="L13:L22"/>
    <mergeCell ref="J3:J12"/>
    <mergeCell ref="K3:K12"/>
    <mergeCell ref="L3:L12"/>
    <mergeCell ref="A1:L1"/>
    <mergeCell ref="A42:A47"/>
    <mergeCell ref="B42:B47"/>
    <mergeCell ref="I42:I47"/>
    <mergeCell ref="J42:J47"/>
    <mergeCell ref="K42:K47"/>
    <mergeCell ref="L42:L47"/>
    <mergeCell ref="A48:A49"/>
    <mergeCell ref="B48:B49"/>
    <mergeCell ref="I48:I49"/>
    <mergeCell ref="J48:J49"/>
    <mergeCell ref="K48:K49"/>
    <mergeCell ref="L48:L49"/>
  </mergeCells>
  <phoneticPr fontId="3" type="noConversion"/>
  <printOptions horizontalCentered="1"/>
  <pageMargins left="0.39370078740157483" right="0.39370078740157483" top="0.39370078740157483" bottom="0.39370078740157483" header="0.31496062992125984" footer="0.31496062992125984"/>
  <pageSetup paperSize="8" scale="91" fitToWidth="0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0528487D7D5B343B7F32EBF5A48D192" ma:contentTypeVersion="11" ma:contentTypeDescription="Crear nuevo documento." ma:contentTypeScope="" ma:versionID="4314a9753829ea2a71da4d9164fa8a16">
  <xsd:schema xmlns:xsd="http://www.w3.org/2001/XMLSchema" xmlns:xs="http://www.w3.org/2001/XMLSchema" xmlns:p="http://schemas.microsoft.com/office/2006/metadata/properties" xmlns:ns2="9ea4cf13-0f8d-4fdc-af46-004d289aa77c" targetNamespace="http://schemas.microsoft.com/office/2006/metadata/properties" ma:root="true" ma:fieldsID="56c6f90d3ff8c9a9993ae7d67ad9aae2" ns2:_="">
    <xsd:import namespace="9ea4cf13-0f8d-4fdc-af46-004d289aa77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a4cf13-0f8d-4fdc-af46-004d289aa77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Etiquetas de imagen" ma:readOnly="false" ma:fieldId="{5cf76f15-5ced-4ddc-b409-7134ff3c332f}" ma:taxonomyMulti="true" ma:sspId="3b41ccc5-2a6d-4145-95f8-2d3bc519b13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ea4cf13-0f8d-4fdc-af46-004d289aa77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DF30780-13F8-4D41-8D80-08238A4328C1}"/>
</file>

<file path=customXml/itemProps2.xml><?xml version="1.0" encoding="utf-8"?>
<ds:datastoreItem xmlns:ds="http://schemas.openxmlformats.org/officeDocument/2006/customXml" ds:itemID="{56E27A7C-AD6A-4B47-80FC-39BF0E6FF43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D01FF6-5F94-4243-83D3-4907D4082D17}">
  <ds:schemaRefs>
    <ds:schemaRef ds:uri="http://schemas.microsoft.com/office/2006/metadata/properties"/>
    <ds:schemaRef ds:uri="http://schemas.microsoft.com/office/infopath/2007/PartnerControls"/>
    <ds:schemaRef ds:uri="1f4c389f-b823-46ee-ad46-7cf2a88f14f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MC CABLES</vt:lpstr>
      <vt:lpstr>MC % OCUPACION</vt:lpstr>
      <vt:lpstr>'MC % OCUPACION'!Print_Area</vt:lpstr>
      <vt:lpstr>'MC CABLES'!Print_Area</vt:lpstr>
      <vt:lpstr>'MC % OCUPACION'!Print_Titles</vt:lpstr>
      <vt:lpstr>'MC CABLES'!Print_Titles</vt:lpstr>
    </vt:vector>
  </TitlesOfParts>
  <Manager/>
  <Company>IPE BOLIVIA SRL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Molina Guzman</dc:creator>
  <cp:keywords/>
  <dc:description/>
  <cp:lastModifiedBy>Ricardo Molina Guzman</cp:lastModifiedBy>
  <cp:revision/>
  <dcterms:created xsi:type="dcterms:W3CDTF">2015-03-06T22:30:44Z</dcterms:created>
  <dcterms:modified xsi:type="dcterms:W3CDTF">2025-10-19T19:48:30Z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0x01010010528487D7D5B343B7F32EBF5A48D192</vt:lpwstr>
  </property>
  <property fmtid="{D5CDD505-2E9C-101B-9397-08002B2CF9AE}" pid="3" name="MediaServiceImageTags">
    <vt:lpwstr/>
  </property>
  <property fmtid="{D5CDD505-2E9C-101B-9397-08002B2CF9AE}" pid="4" name="xd_ProgID">
    <vt:lpwstr/>
  </property>
  <property fmtid="{D5CDD505-2E9C-101B-9397-08002B2CF9AE}" pid="5" name="_SourceUrl">
    <vt:lpwstr/>
  </property>
  <property fmtid="{D5CDD505-2E9C-101B-9397-08002B2CF9AE}" pid="6" name="_SharedFileIndex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  <property fmtid="{D5CDD505-2E9C-101B-9397-08002B2CF9AE}" pid="11" name="xd_Signature">
    <vt:bool>false</vt:bool>
  </property>
</Properties>
</file>